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1"/>
  </bookViews>
  <sheets>
    <sheet name="Rekapitulácia stavby" sheetId="1" r:id="rId1"/>
    <sheet name="20190916 - Papradno výmen..." sheetId="2" r:id="rId2"/>
  </sheets>
  <definedNames>
    <definedName name="_xlnm.Print_Titles" localSheetId="1">'20190916 - Papradno výmen...'!$125:$125</definedName>
    <definedName name="_xlnm.Print_Titles" localSheetId="0">'Rekapitulácia stavby'!$85:$85</definedName>
    <definedName name="_xlnm.Print_Area" localSheetId="1">'20190916 - Papradno výmen...'!$C$4:$Q$70,'20190916 - Papradno výmen...'!$C$76:$Q$99,'20190916 - Papradno výmen...'!$C$116:$Q$151</definedName>
    <definedName name="_xlnm.Print_Area" localSheetId="0">'Rekapitulácia stavby'!$C$4:$AP$70,'Rekapitulácia stavby'!$C$76:$AP$101</definedName>
  </definedNames>
  <calcPr fullCalcOnLoad="1"/>
</workbook>
</file>

<file path=xl/sharedStrings.xml><?xml version="1.0" encoding="utf-8"?>
<sst xmlns="http://schemas.openxmlformats.org/spreadsheetml/2006/main" count="520" uniqueCount="189">
  <si>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</si>
  <si>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</si>
  <si>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</si>
  <si>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</si>
  <si>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</si>
  <si>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</si>
  <si>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</si>
  <si>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</si>
  <si>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</si>
  <si>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</si>
  <si>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</si>
  <si>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</si>
  <si>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</si>
  <si>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</si>
  <si>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20190916</t>
  </si>
  <si>
    <t>Stavba:</t>
  </si>
  <si>
    <t>Papradno výmena umelej trávy na ihrisku 33x18m</t>
  </si>
  <si>
    <t>JKSO:</t>
  </si>
  <si>
    <t>KS:</t>
  </si>
  <si>
    <t>Miesto:</t>
  </si>
  <si>
    <t xml:space="preserve"> </t>
  </si>
  <si>
    <t>Dátum:</t>
  </si>
  <si>
    <t>12.9.2019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</si>
  <si>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</si>
  <si>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</si>
  <si>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</si>
  <si>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</si>
  <si>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</si>
  <si>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</si>
  <si>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</si>
  <si>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</si>
  <si>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</si>
  <si>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</si>
  <si>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</si>
  <si>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</si>
  <si>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</si>
  <si>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</si>
  <si>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</si>
  <si>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</si>
  <si>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</si>
  <si>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</si>
  <si>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</si>
  <si>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</si>
  <si>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</si>
  <si>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</si>
  <si>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</si>
  <si>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</si>
  <si>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</si>
  <si>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</si>
  <si>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</si>
  <si>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</si>
  <si>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</si>
  <si>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</si>
  <si>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</si>
  <si>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</si>
  <si>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</si>
  <si>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</si>
  <si>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</si>
  <si>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</si>
  <si>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</si>
  <si>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</si>
  <si>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</si>
  <si>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</si>
  <si>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</si>
  <si>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</si>
  <si>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</si>
  <si>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</si>
  <si>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</si>
  <si>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</si>
  <si>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</si>
  <si>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</si>
  <si>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</si>
  <si>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IMPORT</t>
  </si>
  <si>
    <t>{8cee2e0f-003d-4769-9600-a8f53f54c1a3}</t>
  </si>
  <si>
    <t>{00000000-0000-0000-0000-000000000000}</t>
  </si>
  <si>
    <t>/</t>
  </si>
  <si>
    <t>1</t>
  </si>
  <si>
    <t>###NOINSERT###</t>
  </si>
  <si>
    <t>2) Ostatné náklady zo súhrnného listu</t>
  </si>
  <si>
    <t>Percent. zadanie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</si>
  <si>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</si>
  <si>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</si>
  <si>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</si>
  <si>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</si>
  <si>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</si>
  <si>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</si>
  <si>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</si>
  <si>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</si>
  <si>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</si>
  <si>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</si>
  <si>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</si>
  <si>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</si>
  <si>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</si>
  <si>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</si>
  <si>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</si>
  <si>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</si>
  <si>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5 - Komunikácie</t>
  </si>
  <si>
    <t xml:space="preserve">      6 - Úpravy povrchov, podlahy, osadenie</t>
  </si>
  <si>
    <t xml:space="preserve">    9 - Ostatné konštrukcie a práce-búranie</t>
  </si>
  <si>
    <t xml:space="preserve">    99 - Presun hmôt HSV</t>
  </si>
  <si>
    <t xml:space="preserve">    VRN05 - Príprava staveniska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</si>
  <si>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</si>
  <si>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</si>
  <si>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</si>
  <si>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</si>
  <si>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</si>
  <si>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</si>
  <si>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</si>
  <si>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</si>
  <si>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</si>
  <si>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</si>
  <si>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</si>
  <si>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</si>
  <si>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</si>
  <si>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</si>
  <si>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</si>
  <si>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</si>
  <si>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</si>
  <si>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171151101</t>
  </si>
  <si>
    <t xml:space="preserve">Hutnenie  násypov plochy na 25 MPa </t>
  </si>
  <si>
    <t>m2</t>
  </si>
  <si>
    <t>4</t>
  </si>
  <si>
    <t>2</t>
  </si>
  <si>
    <t>1292409933</t>
  </si>
  <si>
    <t>182001111</t>
  </si>
  <si>
    <t>Plošná úprava terénu pri nerovnostiach terénu nad 20-100mm v rovine alebo na svahu do 1:5</t>
  </si>
  <si>
    <t>-1613295793</t>
  </si>
  <si>
    <t>3</t>
  </si>
  <si>
    <t>M</t>
  </si>
  <si>
    <t>5834118100</t>
  </si>
  <si>
    <t>Kamenivo drvené drobné frakcia 0-4 STN EN 12620 + A1, STN EN 13242 + A1</t>
  </si>
  <si>
    <t>t</t>
  </si>
  <si>
    <t>8</t>
  </si>
  <si>
    <t>1018443366</t>
  </si>
  <si>
    <t>622*0,03*1,7</t>
  </si>
  <si>
    <t>VV</t>
  </si>
  <si>
    <t>564801111</t>
  </si>
  <si>
    <t>Podklad zo štrkodrviny s rozprestretím a zhutnením, po zhutnení hr. 30 mm frakcia 0/4</t>
  </si>
  <si>
    <t>-528586932</t>
  </si>
  <si>
    <t>5</t>
  </si>
  <si>
    <t>589100005</t>
  </si>
  <si>
    <t>Položenie umelej trávy na futbalové ihriská</t>
  </si>
  <si>
    <t>976528851</t>
  </si>
  <si>
    <t>6</t>
  </si>
  <si>
    <t>581530000500</t>
  </si>
  <si>
    <t>Piesok kremičitý ST 03/08, frakcia 0,3-0,8 mm,</t>
  </si>
  <si>
    <t>-1927235036</t>
  </si>
  <si>
    <t>7</t>
  </si>
  <si>
    <t>2841700001001</t>
  </si>
  <si>
    <t>SBR granulát, hrúbka 1-3 mm, čierna,</t>
  </si>
  <si>
    <t>1213067698</t>
  </si>
  <si>
    <t>6313161011</t>
  </si>
  <si>
    <t xml:space="preserve">Povrchová úprava trávnika vsypom kremičitého piesku a SBR granulátu </t>
  </si>
  <si>
    <t>-1373373957</t>
  </si>
  <si>
    <t>9</t>
  </si>
  <si>
    <t>2841700072003</t>
  </si>
  <si>
    <t xml:space="preserve">Podlepovacia páska pre umelú trávu 40 mm, PP + PE, PP - 120 g, PE - 50 g, </t>
  </si>
  <si>
    <t>m</t>
  </si>
  <si>
    <t>2125632171</t>
  </si>
  <si>
    <t>10</t>
  </si>
  <si>
    <t>247430000200</t>
  </si>
  <si>
    <t>Lepidlo dvojzložkové, reakčné na  A+B na báze vysokohodnotných polyuretánov</t>
  </si>
  <si>
    <t>kg</t>
  </si>
  <si>
    <t>-1328213677</t>
  </si>
  <si>
    <t>11</t>
  </si>
  <si>
    <t>284170004400</t>
  </si>
  <si>
    <t xml:space="preserve">Umelá tráva futbalová, s vláknom Monoflament, výška vlasu 40 mm  , D tex 18000/8 , hrúbka vlasu 320µm , počet koncov 138576  celková plošná hmotnosť 2619g/m2 , +5% odrez , vrátanie čiarovania na mini futbal </t>
  </si>
  <si>
    <t>-698686178</t>
  </si>
  <si>
    <t>660</t>
  </si>
  <si>
    <t>12</t>
  </si>
  <si>
    <t>112101102</t>
  </si>
  <si>
    <t xml:space="preserve">Odstránenie umelého trávnika s premiestnením a uložením na hromady do 50 m </t>
  </si>
  <si>
    <t>-277471415</t>
  </si>
  <si>
    <t>13</t>
  </si>
  <si>
    <t>162201102</t>
  </si>
  <si>
    <t>Vodorovné premiestnenie trávnika nad 20-50m</t>
  </si>
  <si>
    <t>m3</t>
  </si>
  <si>
    <t>-2033241236</t>
  </si>
  <si>
    <t>622*0,04</t>
  </si>
  <si>
    <t>14</t>
  </si>
  <si>
    <t>998222012</t>
  </si>
  <si>
    <t>Presun hmôt na spevnených plochách s krytom z kameniva (8233, 8235) pre akékoľvek dľžky</t>
  </si>
  <si>
    <t>918024485</t>
  </si>
  <si>
    <t>15</t>
  </si>
  <si>
    <t>000500022</t>
  </si>
  <si>
    <t>Príprava staveniska - preloženie konštrukcií odstranenie materiálov a konstrukcií bránok, časti oplotenia</t>
  </si>
  <si>
    <t>eur</t>
  </si>
  <si>
    <t>-959100318</t>
  </si>
  <si>
    <t xml:space="preserve">Obec Papradno , Papradno 315 , 018 13 Papradno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</si>
</sst>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%"/>
    <numFmt numFmtId="165" formatCode="dd\.mm\.yyyy"/>
    <numFmt numFmtId="166" formatCode="#,##0.00000"/>
    <numFmt numFmtId="167" formatCode="#,##0.000"/>
  </numFmts>
  <fonts count="92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sz val="18"/>
      <color indexed="12"/>
      <name val="Wingdings 2"/>
      <family val="1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b/>
      <sz val="8"/>
      <color indexed="16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b/>
      <sz val="8"/>
      <color rgb="FF8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1" fillId="0" borderId="0" xfId="0" applyFont="1" applyAlignment="1">
      <alignment/>
    </xf>
    <xf numFmtId="0" fontId="72" fillId="0" borderId="0" xfId="0" applyFont="1" applyAlignment="1">
      <alignment vertical="center"/>
    </xf>
    <xf numFmtId="0" fontId="7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74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73" fillId="33" borderId="0" xfId="0" applyFont="1" applyFill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7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77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78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left" vertical="center"/>
    </xf>
    <xf numFmtId="164" fontId="68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79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77" fillId="0" borderId="30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vertical="center"/>
    </xf>
    <xf numFmtId="4" fontId="82" fillId="0" borderId="22" xfId="0" applyNumberFormat="1" applyFont="1" applyBorder="1" applyAlignment="1">
      <alignment vertical="center"/>
    </xf>
    <xf numFmtId="4" fontId="82" fillId="0" borderId="0" xfId="0" applyNumberFormat="1" applyFont="1" applyBorder="1" applyAlignment="1">
      <alignment vertical="center"/>
    </xf>
    <xf numFmtId="166" fontId="82" fillId="0" borderId="0" xfId="0" applyNumberFormat="1" applyFont="1" applyBorder="1" applyAlignment="1">
      <alignment vertical="center"/>
    </xf>
    <xf numFmtId="4" fontId="82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3" fillId="0" borderId="0" xfId="36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86" fillId="0" borderId="24" xfId="0" applyNumberFormat="1" applyFont="1" applyBorder="1" applyAlignment="1">
      <alignment vertical="center"/>
    </xf>
    <xf numFmtId="4" fontId="86" fillId="0" borderId="25" xfId="0" applyNumberFormat="1" applyFont="1" applyBorder="1" applyAlignment="1">
      <alignment vertical="center"/>
    </xf>
    <xf numFmtId="166" fontId="86" fillId="0" borderId="25" xfId="0" applyNumberFormat="1" applyFont="1" applyBorder="1" applyAlignment="1">
      <alignment vertical="center"/>
    </xf>
    <xf numFmtId="4" fontId="86" fillId="0" borderId="2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81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righ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left" vertical="center"/>
    </xf>
    <xf numFmtId="0" fontId="69" fillId="0" borderId="13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0" fontId="69" fillId="0" borderId="14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70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7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88" fillId="0" borderId="20" xfId="0" applyNumberFormat="1" applyFont="1" applyBorder="1" applyAlignment="1">
      <alignment/>
    </xf>
    <xf numFmtId="166" fontId="88" fillId="0" borderId="21" xfId="0" applyNumberFormat="1" applyFont="1" applyBorder="1" applyAlignment="1">
      <alignment/>
    </xf>
    <xf numFmtId="167" fontId="9" fillId="0" borderId="0" xfId="0" applyNumberFormat="1" applyFont="1" applyAlignment="1">
      <alignment vertical="center"/>
    </xf>
    <xf numFmtId="0" fontId="71" fillId="0" borderId="13" xfId="0" applyFont="1" applyBorder="1" applyAlignment="1">
      <alignment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 horizontal="left"/>
    </xf>
    <xf numFmtId="0" fontId="71" fillId="0" borderId="14" xfId="0" applyFont="1" applyBorder="1" applyAlignment="1">
      <alignment/>
    </xf>
    <xf numFmtId="0" fontId="71" fillId="0" borderId="22" xfId="0" applyFont="1" applyBorder="1" applyAlignment="1">
      <alignment/>
    </xf>
    <xf numFmtId="166" fontId="71" fillId="0" borderId="0" xfId="0" applyNumberFormat="1" applyFont="1" applyBorder="1" applyAlignment="1">
      <alignment/>
    </xf>
    <xf numFmtId="166" fontId="71" fillId="0" borderId="23" xfId="0" applyNumberFormat="1" applyFont="1" applyBorder="1" applyAlignment="1">
      <alignment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167" fontId="71" fillId="0" borderId="0" xfId="0" applyNumberFormat="1" applyFont="1" applyAlignment="1">
      <alignment vertical="center"/>
    </xf>
    <xf numFmtId="0" fontId="70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68" fillId="0" borderId="33" xfId="0" applyFont="1" applyBorder="1" applyAlignment="1">
      <alignment horizontal="left" vertical="center"/>
    </xf>
    <xf numFmtId="166" fontId="68" fillId="0" borderId="0" xfId="0" applyNumberFormat="1" applyFont="1" applyBorder="1" applyAlignment="1">
      <alignment vertical="center"/>
    </xf>
    <xf numFmtId="166" fontId="68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89" fillId="0" borderId="33" xfId="0" applyFont="1" applyBorder="1" applyAlignment="1" applyProtection="1">
      <alignment horizontal="center" vertical="center"/>
      <protection locked="0"/>
    </xf>
    <xf numFmtId="49" fontId="89" fillId="0" borderId="33" xfId="0" applyNumberFormat="1" applyFont="1" applyBorder="1" applyAlignment="1" applyProtection="1">
      <alignment horizontal="left" vertical="center" wrapText="1"/>
      <protection locked="0"/>
    </xf>
    <xf numFmtId="0" fontId="89" fillId="0" borderId="33" xfId="0" applyFont="1" applyBorder="1" applyAlignment="1" applyProtection="1">
      <alignment horizontal="center" vertical="center" wrapText="1"/>
      <protection locked="0"/>
    </xf>
    <xf numFmtId="167" fontId="89" fillId="0" borderId="33" xfId="0" applyNumberFormat="1" applyFont="1" applyBorder="1" applyAlignment="1" applyProtection="1">
      <alignment vertical="center"/>
      <protection locked="0"/>
    </xf>
    <xf numFmtId="0" fontId="72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167" fontId="72" fillId="0" borderId="0" xfId="0" applyNumberFormat="1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72" fillId="0" borderId="22" xfId="0" applyFont="1" applyBorder="1" applyAlignment="1">
      <alignment vertical="center"/>
    </xf>
    <xf numFmtId="0" fontId="72" fillId="0" borderId="23" xfId="0" applyFont="1" applyBorder="1" applyAlignment="1">
      <alignment vertical="center"/>
    </xf>
    <xf numFmtId="0" fontId="72" fillId="0" borderId="0" xfId="0" applyFont="1" applyAlignment="1">
      <alignment horizontal="left" vertical="center"/>
    </xf>
    <xf numFmtId="0" fontId="68" fillId="0" borderId="25" xfId="0" applyFont="1" applyBorder="1" applyAlignment="1">
      <alignment horizontal="center" vertical="center"/>
    </xf>
    <xf numFmtId="166" fontId="68" fillId="0" borderId="25" xfId="0" applyNumberFormat="1" applyFont="1" applyBorder="1" applyAlignment="1">
      <alignment vertical="center"/>
    </xf>
    <xf numFmtId="166" fontId="68" fillId="0" borderId="26" xfId="0" applyNumberFormat="1" applyFont="1" applyBorder="1" applyAlignment="1">
      <alignment vertical="center"/>
    </xf>
    <xf numFmtId="4" fontId="81" fillId="0" borderId="0" xfId="0" applyNumberFormat="1" applyFont="1" applyBorder="1" applyAlignment="1">
      <alignment vertical="center"/>
    </xf>
    <xf numFmtId="4" fontId="81" fillId="35" borderId="0" xfId="0" applyNumberFormat="1" applyFont="1" applyFill="1" applyBorder="1" applyAlignment="1">
      <alignment vertical="center"/>
    </xf>
    <xf numFmtId="0" fontId="76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85" fillId="0" borderId="0" xfId="0" applyNumberFormat="1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4" fontId="81" fillId="0" borderId="0" xfId="0" applyNumberFormat="1" applyFont="1" applyBorder="1" applyAlignment="1">
      <alignment horizontal="right" vertical="center"/>
    </xf>
    <xf numFmtId="0" fontId="82" fillId="0" borderId="19" xfId="0" applyFont="1" applyBorder="1" applyAlignment="1">
      <alignment horizontal="center" vertical="center"/>
    </xf>
    <xf numFmtId="0" fontId="82" fillId="0" borderId="20" xfId="0" applyFont="1" applyBorder="1" applyAlignment="1">
      <alignment horizontal="left" vertical="center"/>
    </xf>
    <xf numFmtId="0" fontId="68" fillId="0" borderId="22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3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68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75" fillId="33" borderId="0" xfId="36" applyFont="1" applyFill="1" applyAlignment="1" applyProtection="1">
      <alignment horizontal="center" vertical="center"/>
      <protection/>
    </xf>
    <xf numFmtId="0" fontId="72" fillId="0" borderId="20" xfId="0" applyFont="1" applyBorder="1" applyAlignment="1">
      <alignment horizontal="left" vertical="center" wrapText="1"/>
    </xf>
    <xf numFmtId="0" fontId="72" fillId="0" borderId="20" xfId="0" applyFont="1" applyBorder="1" applyAlignment="1">
      <alignment vertical="center"/>
    </xf>
    <xf numFmtId="0" fontId="0" fillId="0" borderId="33" xfId="0" applyFont="1" applyBorder="1" applyAlignment="1" applyProtection="1">
      <alignment horizontal="left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167" fontId="81" fillId="0" borderId="20" xfId="0" applyNumberFormat="1" applyFont="1" applyBorder="1" applyAlignment="1">
      <alignment/>
    </xf>
    <xf numFmtId="167" fontId="3" fillId="0" borderId="20" xfId="0" applyNumberFormat="1" applyFont="1" applyBorder="1" applyAlignment="1">
      <alignment vertical="center"/>
    </xf>
    <xf numFmtId="167" fontId="69" fillId="0" borderId="0" xfId="0" applyNumberFormat="1" applyFont="1" applyBorder="1" applyAlignment="1">
      <alignment/>
    </xf>
    <xf numFmtId="167" fontId="69" fillId="0" borderId="0" xfId="0" applyNumberFormat="1" applyFont="1" applyBorder="1" applyAlignment="1">
      <alignment vertical="center"/>
    </xf>
    <xf numFmtId="167" fontId="70" fillId="0" borderId="25" xfId="0" applyNumberFormat="1" applyFont="1" applyBorder="1" applyAlignment="1">
      <alignment/>
    </xf>
    <xf numFmtId="167" fontId="70" fillId="0" borderId="25" xfId="0" applyNumberFormat="1" applyFont="1" applyBorder="1" applyAlignment="1">
      <alignment vertical="center"/>
    </xf>
    <xf numFmtId="167" fontId="70" fillId="0" borderId="31" xfId="0" applyNumberFormat="1" applyFont="1" applyBorder="1" applyAlignment="1">
      <alignment/>
    </xf>
    <xf numFmtId="167" fontId="70" fillId="0" borderId="31" xfId="0" applyNumberFormat="1" applyFont="1" applyBorder="1" applyAlignment="1">
      <alignment vertical="center"/>
    </xf>
    <xf numFmtId="0" fontId="89" fillId="0" borderId="33" xfId="0" applyFont="1" applyBorder="1" applyAlignment="1" applyProtection="1">
      <alignment horizontal="left" vertical="center" wrapText="1"/>
      <protection locked="0"/>
    </xf>
    <xf numFmtId="167" fontId="89" fillId="0" borderId="33" xfId="0" applyNumberFormat="1" applyFont="1" applyBorder="1" applyAlignment="1" applyProtection="1">
      <alignment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" fontId="70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69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4" fontId="68" fillId="0" borderId="0" xfId="0" applyNumberFormat="1" applyFont="1" applyBorder="1" applyAlignment="1">
      <alignment vertical="center"/>
    </xf>
    <xf numFmtId="4" fontId="3" fillId="35" borderId="18" xfId="0" applyNumberFormat="1" applyFont="1" applyFill="1" applyBorder="1" applyAlignment="1">
      <alignment vertical="center"/>
    </xf>
    <xf numFmtId="4" fontId="3" fillId="35" borderId="34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view="pageBreakPreview" zoomScaleSheetLayoutView="100" zoomScalePageLayoutView="0" workbookViewId="0" topLeftCell="A1">
      <pane ySplit="1" topLeftCell="A84" activePane="bottomLeft" state="frozen"/>
      <selection pane="topLeft" activeCell="A1" sqref="A1"/>
      <selection pane="bottomLeft" activeCell="V16" sqref="V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3:72" ht="36.75" customHeight="1">
      <c r="C2" s="191" t="s">
        <v>7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R2" s="161" t="s">
        <v>8</v>
      </c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S2" s="19" t="s">
        <v>9</v>
      </c>
      <c r="BT2" s="19" t="s">
        <v>10</v>
      </c>
    </row>
    <row r="3" spans="2:72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10</v>
      </c>
    </row>
    <row r="4" spans="2:71" ht="36.75" customHeight="1">
      <c r="B4" s="23"/>
      <c r="C4" s="180" t="s">
        <v>11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24"/>
      <c r="AS4" s="18" t="s">
        <v>12</v>
      </c>
      <c r="BS4" s="19" t="s">
        <v>9</v>
      </c>
    </row>
    <row r="5" spans="2:71" ht="14.25" customHeight="1">
      <c r="B5" s="23"/>
      <c r="C5" s="25"/>
      <c r="D5" s="26" t="s">
        <v>13</v>
      </c>
      <c r="E5" s="25"/>
      <c r="F5" s="25"/>
      <c r="G5" s="25"/>
      <c r="H5" s="25"/>
      <c r="I5" s="25"/>
      <c r="J5" s="25"/>
      <c r="K5" s="193" t="s">
        <v>14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25"/>
      <c r="AQ5" s="24"/>
      <c r="BS5" s="19" t="s">
        <v>9</v>
      </c>
    </row>
    <row r="6" spans="2:71" ht="36.75" customHeight="1">
      <c r="B6" s="23"/>
      <c r="C6" s="25"/>
      <c r="D6" s="28" t="s">
        <v>15</v>
      </c>
      <c r="E6" s="25"/>
      <c r="F6" s="25"/>
      <c r="G6" s="25"/>
      <c r="H6" s="25"/>
      <c r="I6" s="25"/>
      <c r="J6" s="25"/>
      <c r="K6" s="194" t="s">
        <v>16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25"/>
      <c r="AQ6" s="24"/>
      <c r="BS6" s="19" t="s">
        <v>9</v>
      </c>
    </row>
    <row r="7" spans="2:71" ht="14.25" customHeight="1">
      <c r="B7" s="23"/>
      <c r="C7" s="25"/>
      <c r="D7" s="29" t="s">
        <v>17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18</v>
      </c>
      <c r="AL7" s="25"/>
      <c r="AM7" s="25"/>
      <c r="AN7" s="27" t="s">
        <v>5</v>
      </c>
      <c r="AO7" s="25"/>
      <c r="AP7" s="25"/>
      <c r="AQ7" s="24"/>
      <c r="BS7" s="19" t="s">
        <v>9</v>
      </c>
    </row>
    <row r="8" spans="2:71" ht="14.25" customHeight="1">
      <c r="B8" s="23"/>
      <c r="C8" s="25"/>
      <c r="D8" s="29" t="s">
        <v>19</v>
      </c>
      <c r="E8" s="25"/>
      <c r="F8" s="25"/>
      <c r="G8" s="25"/>
      <c r="H8" s="25"/>
      <c r="I8" s="25"/>
      <c r="J8" s="25"/>
      <c r="K8" s="27" t="s">
        <v>20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21</v>
      </c>
      <c r="AL8" s="25"/>
      <c r="AM8" s="25"/>
      <c r="AN8" s="27" t="s">
        <v>22</v>
      </c>
      <c r="AO8" s="25"/>
      <c r="AP8" s="25"/>
      <c r="AQ8" s="24"/>
      <c r="BS8" s="19" t="s">
        <v>9</v>
      </c>
    </row>
    <row r="9" spans="2:71" ht="14.25" customHeight="1">
      <c r="B9" s="2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4"/>
      <c r="BS9" s="19" t="s">
        <v>9</v>
      </c>
    </row>
    <row r="10" spans="2:71" ht="14.25" customHeight="1">
      <c r="B10" s="23"/>
      <c r="C10" s="25"/>
      <c r="D10" s="29" t="s">
        <v>23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24</v>
      </c>
      <c r="AL10" s="25"/>
      <c r="AM10" s="25"/>
      <c r="AN10" s="27">
        <v>317594</v>
      </c>
      <c r="AO10" s="25"/>
      <c r="AP10" s="25"/>
      <c r="AQ10" s="24"/>
      <c r="BS10" s="19" t="s">
        <v>9</v>
      </c>
    </row>
    <row r="11" spans="2:71" ht="18" customHeight="1">
      <c r="B11" s="23"/>
      <c r="C11" s="25"/>
      <c r="D11" s="25"/>
      <c r="E11" s="27" t="s">
        <v>188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25</v>
      </c>
      <c r="AL11" s="25"/>
      <c r="AM11" s="25"/>
      <c r="AN11" s="27">
        <v>2020684710</v>
      </c>
      <c r="AO11" s="25"/>
      <c r="AP11" s="25"/>
      <c r="AQ11" s="24"/>
      <c r="BS11" s="19" t="s">
        <v>9</v>
      </c>
    </row>
    <row r="12" spans="2:71" ht="6.75" customHeight="1">
      <c r="B12" s="23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4"/>
      <c r="BS12" s="19" t="s">
        <v>9</v>
      </c>
    </row>
    <row r="13" spans="2:71" ht="14.25" customHeight="1">
      <c r="B13" s="23"/>
      <c r="C13" s="25"/>
      <c r="D13" s="29" t="s">
        <v>26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24</v>
      </c>
      <c r="AL13" s="25"/>
      <c r="AM13" s="25"/>
      <c r="AN13" s="27" t="s">
        <v>5</v>
      </c>
      <c r="AO13" s="25"/>
      <c r="AP13" s="25"/>
      <c r="AQ13" s="24"/>
      <c r="BS13" s="19" t="s">
        <v>9</v>
      </c>
    </row>
    <row r="14" spans="2:71" ht="15">
      <c r="B14" s="23"/>
      <c r="C14" s="25"/>
      <c r="D14" s="25"/>
      <c r="E14" s="27" t="s">
        <v>20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25</v>
      </c>
      <c r="AL14" s="25"/>
      <c r="AM14" s="25"/>
      <c r="AN14" s="27" t="s">
        <v>5</v>
      </c>
      <c r="AO14" s="25"/>
      <c r="AP14" s="25"/>
      <c r="AQ14" s="24"/>
      <c r="BS14" s="19" t="s">
        <v>9</v>
      </c>
    </row>
    <row r="15" spans="2:71" ht="6.75" customHeight="1"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4"/>
      <c r="BS15" s="19" t="s">
        <v>6</v>
      </c>
    </row>
    <row r="16" spans="2:71" ht="14.25" customHeight="1">
      <c r="B16" s="23"/>
      <c r="C16" s="25"/>
      <c r="D16" s="29" t="s">
        <v>27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24</v>
      </c>
      <c r="AL16" s="25"/>
      <c r="AM16" s="25"/>
      <c r="AN16" s="27" t="s">
        <v>5</v>
      </c>
      <c r="AO16" s="25"/>
      <c r="AP16" s="25"/>
      <c r="AQ16" s="24"/>
      <c r="BS16" s="19" t="s">
        <v>6</v>
      </c>
    </row>
    <row r="17" spans="2:71" ht="18" customHeight="1">
      <c r="B17" s="23"/>
      <c r="C17" s="25"/>
      <c r="D17" s="25"/>
      <c r="E17" s="27" t="s">
        <v>20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25</v>
      </c>
      <c r="AL17" s="25"/>
      <c r="AM17" s="25"/>
      <c r="AN17" s="27" t="s">
        <v>5</v>
      </c>
      <c r="AO17" s="25"/>
      <c r="AP17" s="25"/>
      <c r="AQ17" s="24"/>
      <c r="BS17" s="19" t="s">
        <v>28</v>
      </c>
    </row>
    <row r="18" spans="2:71" ht="6.75" customHeight="1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4"/>
      <c r="BS18" s="19" t="s">
        <v>29</v>
      </c>
    </row>
    <row r="19" spans="2:71" ht="14.25" customHeight="1">
      <c r="B19" s="23"/>
      <c r="C19" s="25"/>
      <c r="D19" s="29" t="s">
        <v>30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24</v>
      </c>
      <c r="AL19" s="25"/>
      <c r="AM19" s="25"/>
      <c r="AN19" s="27" t="s">
        <v>5</v>
      </c>
      <c r="AO19" s="25"/>
      <c r="AP19" s="25"/>
      <c r="AQ19" s="24"/>
      <c r="BS19" s="19" t="s">
        <v>29</v>
      </c>
    </row>
    <row r="20" spans="2:43" ht="18" customHeight="1">
      <c r="B20" s="23"/>
      <c r="C20" s="25"/>
      <c r="D20" s="25"/>
      <c r="E20" s="27" t="s">
        <v>20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25</v>
      </c>
      <c r="AL20" s="25"/>
      <c r="AM20" s="25"/>
      <c r="AN20" s="27" t="s">
        <v>5</v>
      </c>
      <c r="AO20" s="25"/>
      <c r="AP20" s="25"/>
      <c r="AQ20" s="24"/>
    </row>
    <row r="21" spans="2:43" ht="6.75" customHeight="1">
      <c r="B21" s="2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4"/>
    </row>
    <row r="22" spans="2:43" ht="15">
      <c r="B22" s="23"/>
      <c r="C22" s="25"/>
      <c r="D22" s="29" t="s">
        <v>31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4"/>
    </row>
    <row r="23" spans="2:43" ht="16.5" customHeight="1">
      <c r="B23" s="23"/>
      <c r="C23" s="25"/>
      <c r="D23" s="25"/>
      <c r="E23" s="195" t="s">
        <v>5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25"/>
      <c r="AP23" s="25"/>
      <c r="AQ23" s="24"/>
    </row>
    <row r="24" spans="2:43" ht="6.75" customHeight="1">
      <c r="B24" s="2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4"/>
    </row>
    <row r="25" spans="2:43" ht="6.75" customHeight="1">
      <c r="B25" s="23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4"/>
    </row>
    <row r="26" spans="2:43" ht="14.25" customHeight="1">
      <c r="B26" s="23"/>
      <c r="C26" s="25"/>
      <c r="D26" s="31" t="s">
        <v>32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7">
        <f>ROUND(AG87,2)</f>
        <v>0</v>
      </c>
      <c r="AL26" s="188"/>
      <c r="AM26" s="188"/>
      <c r="AN26" s="188"/>
      <c r="AO26" s="188"/>
      <c r="AP26" s="25"/>
      <c r="AQ26" s="24"/>
    </row>
    <row r="27" spans="2:43" ht="14.25" customHeight="1">
      <c r="B27" s="23"/>
      <c r="C27" s="25"/>
      <c r="D27" s="31" t="s">
        <v>33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7">
        <f>ROUND(AG90,2)</f>
        <v>0</v>
      </c>
      <c r="AL27" s="187"/>
      <c r="AM27" s="187"/>
      <c r="AN27" s="187"/>
      <c r="AO27" s="187"/>
      <c r="AP27" s="25"/>
      <c r="AQ27" s="24"/>
    </row>
    <row r="28" spans="2:43" s="1" customFormat="1" ht="6.7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43" s="1" customFormat="1" ht="25.5" customHeight="1">
      <c r="B29" s="32"/>
      <c r="C29" s="33"/>
      <c r="D29" s="35" t="s">
        <v>34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89">
        <f>ROUND(AK26+AK27,2)</f>
        <v>0</v>
      </c>
      <c r="AL29" s="190"/>
      <c r="AM29" s="190"/>
      <c r="AN29" s="190"/>
      <c r="AO29" s="190"/>
      <c r="AP29" s="33"/>
      <c r="AQ29" s="34"/>
    </row>
    <row r="30" spans="2:43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43" s="2" customFormat="1" ht="14.25" customHeight="1">
      <c r="B31" s="37"/>
      <c r="C31" s="38"/>
      <c r="D31" s="39" t="s">
        <v>35</v>
      </c>
      <c r="E31" s="38"/>
      <c r="F31" s="39" t="s">
        <v>36</v>
      </c>
      <c r="G31" s="38"/>
      <c r="H31" s="38"/>
      <c r="I31" s="38"/>
      <c r="J31" s="38"/>
      <c r="K31" s="38"/>
      <c r="L31" s="184">
        <v>0.2</v>
      </c>
      <c r="M31" s="185"/>
      <c r="N31" s="185"/>
      <c r="O31" s="185"/>
      <c r="P31" s="38"/>
      <c r="Q31" s="38"/>
      <c r="R31" s="38"/>
      <c r="S31" s="38"/>
      <c r="T31" s="41" t="s">
        <v>37</v>
      </c>
      <c r="U31" s="38"/>
      <c r="V31" s="38"/>
      <c r="W31" s="186">
        <f>ROUND(AZ87+SUM(CD91),2)</f>
        <v>0</v>
      </c>
      <c r="X31" s="185"/>
      <c r="Y31" s="185"/>
      <c r="Z31" s="185"/>
      <c r="AA31" s="185"/>
      <c r="AB31" s="185"/>
      <c r="AC31" s="185"/>
      <c r="AD31" s="185"/>
      <c r="AE31" s="185"/>
      <c r="AF31" s="38"/>
      <c r="AG31" s="38"/>
      <c r="AH31" s="38"/>
      <c r="AI31" s="38"/>
      <c r="AJ31" s="38"/>
      <c r="AK31" s="186">
        <f>ROUND(AV87+SUM(BY91),2)</f>
        <v>0</v>
      </c>
      <c r="AL31" s="185"/>
      <c r="AM31" s="185"/>
      <c r="AN31" s="185"/>
      <c r="AO31" s="185"/>
      <c r="AP31" s="38"/>
      <c r="AQ31" s="42"/>
    </row>
    <row r="32" spans="2:43" s="2" customFormat="1" ht="14.25" customHeight="1">
      <c r="B32" s="37"/>
      <c r="C32" s="38"/>
      <c r="D32" s="38"/>
      <c r="E32" s="38"/>
      <c r="F32" s="39" t="s">
        <v>38</v>
      </c>
      <c r="G32" s="38"/>
      <c r="H32" s="38"/>
      <c r="I32" s="38"/>
      <c r="J32" s="38"/>
      <c r="K32" s="38"/>
      <c r="L32" s="184">
        <v>0.2</v>
      </c>
      <c r="M32" s="185"/>
      <c r="N32" s="185"/>
      <c r="O32" s="185"/>
      <c r="P32" s="38"/>
      <c r="Q32" s="38"/>
      <c r="R32" s="38"/>
      <c r="S32" s="38"/>
      <c r="T32" s="41" t="s">
        <v>37</v>
      </c>
      <c r="U32" s="38"/>
      <c r="V32" s="38"/>
      <c r="W32" s="186">
        <f>ROUND(BA87+SUM(CE91),2)</f>
        <v>0</v>
      </c>
      <c r="X32" s="185"/>
      <c r="Y32" s="185"/>
      <c r="Z32" s="185"/>
      <c r="AA32" s="185"/>
      <c r="AB32" s="185"/>
      <c r="AC32" s="185"/>
      <c r="AD32" s="185"/>
      <c r="AE32" s="185"/>
      <c r="AF32" s="38"/>
      <c r="AG32" s="38"/>
      <c r="AH32" s="38"/>
      <c r="AI32" s="38"/>
      <c r="AJ32" s="38"/>
      <c r="AK32" s="186">
        <f>ROUND(AW87+SUM(BZ91),2)</f>
        <v>0</v>
      </c>
      <c r="AL32" s="185"/>
      <c r="AM32" s="185"/>
      <c r="AN32" s="185"/>
      <c r="AO32" s="185"/>
      <c r="AP32" s="38"/>
      <c r="AQ32" s="42"/>
    </row>
    <row r="33" spans="2:43" s="2" customFormat="1" ht="14.25" customHeight="1" hidden="1">
      <c r="B33" s="37"/>
      <c r="C33" s="38"/>
      <c r="D33" s="38"/>
      <c r="E33" s="38"/>
      <c r="F33" s="39" t="s">
        <v>39</v>
      </c>
      <c r="G33" s="38"/>
      <c r="H33" s="38"/>
      <c r="I33" s="38"/>
      <c r="J33" s="38"/>
      <c r="K33" s="38"/>
      <c r="L33" s="184">
        <v>0.2</v>
      </c>
      <c r="M33" s="185"/>
      <c r="N33" s="185"/>
      <c r="O33" s="185"/>
      <c r="P33" s="38"/>
      <c r="Q33" s="38"/>
      <c r="R33" s="38"/>
      <c r="S33" s="38"/>
      <c r="T33" s="41" t="s">
        <v>37</v>
      </c>
      <c r="U33" s="38"/>
      <c r="V33" s="38"/>
      <c r="W33" s="186">
        <f>ROUND(BB87+SUM(CF91),2)</f>
        <v>0</v>
      </c>
      <c r="X33" s="185"/>
      <c r="Y33" s="185"/>
      <c r="Z33" s="185"/>
      <c r="AA33" s="185"/>
      <c r="AB33" s="185"/>
      <c r="AC33" s="185"/>
      <c r="AD33" s="185"/>
      <c r="AE33" s="185"/>
      <c r="AF33" s="38"/>
      <c r="AG33" s="38"/>
      <c r="AH33" s="38"/>
      <c r="AI33" s="38"/>
      <c r="AJ33" s="38"/>
      <c r="AK33" s="186">
        <v>0</v>
      </c>
      <c r="AL33" s="185"/>
      <c r="AM33" s="185"/>
      <c r="AN33" s="185"/>
      <c r="AO33" s="185"/>
      <c r="AP33" s="38"/>
      <c r="AQ33" s="42"/>
    </row>
    <row r="34" spans="2:43" s="2" customFormat="1" ht="14.25" customHeight="1" hidden="1">
      <c r="B34" s="37"/>
      <c r="C34" s="38"/>
      <c r="D34" s="38"/>
      <c r="E34" s="38"/>
      <c r="F34" s="39" t="s">
        <v>40</v>
      </c>
      <c r="G34" s="38"/>
      <c r="H34" s="38"/>
      <c r="I34" s="38"/>
      <c r="J34" s="38"/>
      <c r="K34" s="38"/>
      <c r="L34" s="184">
        <v>0.2</v>
      </c>
      <c r="M34" s="185"/>
      <c r="N34" s="185"/>
      <c r="O34" s="185"/>
      <c r="P34" s="38"/>
      <c r="Q34" s="38"/>
      <c r="R34" s="38"/>
      <c r="S34" s="38"/>
      <c r="T34" s="41" t="s">
        <v>37</v>
      </c>
      <c r="U34" s="38"/>
      <c r="V34" s="38"/>
      <c r="W34" s="186">
        <f>ROUND(BC87+SUM(CG91),2)</f>
        <v>0</v>
      </c>
      <c r="X34" s="185"/>
      <c r="Y34" s="185"/>
      <c r="Z34" s="185"/>
      <c r="AA34" s="185"/>
      <c r="AB34" s="185"/>
      <c r="AC34" s="185"/>
      <c r="AD34" s="185"/>
      <c r="AE34" s="185"/>
      <c r="AF34" s="38"/>
      <c r="AG34" s="38"/>
      <c r="AH34" s="38"/>
      <c r="AI34" s="38"/>
      <c r="AJ34" s="38"/>
      <c r="AK34" s="186">
        <v>0</v>
      </c>
      <c r="AL34" s="185"/>
      <c r="AM34" s="185"/>
      <c r="AN34" s="185"/>
      <c r="AO34" s="185"/>
      <c r="AP34" s="38"/>
      <c r="AQ34" s="42"/>
    </row>
    <row r="35" spans="2:43" s="2" customFormat="1" ht="14.25" customHeight="1" hidden="1">
      <c r="B35" s="37"/>
      <c r="C35" s="38"/>
      <c r="D35" s="38"/>
      <c r="E35" s="38"/>
      <c r="F35" s="39" t="s">
        <v>41</v>
      </c>
      <c r="G35" s="38"/>
      <c r="H35" s="38"/>
      <c r="I35" s="38"/>
      <c r="J35" s="38"/>
      <c r="K35" s="38"/>
      <c r="L35" s="184">
        <v>0</v>
      </c>
      <c r="M35" s="185"/>
      <c r="N35" s="185"/>
      <c r="O35" s="185"/>
      <c r="P35" s="38"/>
      <c r="Q35" s="38"/>
      <c r="R35" s="38"/>
      <c r="S35" s="38"/>
      <c r="T35" s="41" t="s">
        <v>37</v>
      </c>
      <c r="U35" s="38"/>
      <c r="V35" s="38"/>
      <c r="W35" s="186">
        <f>ROUND(BD87+SUM(CH91),2)</f>
        <v>0</v>
      </c>
      <c r="X35" s="185"/>
      <c r="Y35" s="185"/>
      <c r="Z35" s="185"/>
      <c r="AA35" s="185"/>
      <c r="AB35" s="185"/>
      <c r="AC35" s="185"/>
      <c r="AD35" s="185"/>
      <c r="AE35" s="185"/>
      <c r="AF35" s="38"/>
      <c r="AG35" s="38"/>
      <c r="AH35" s="38"/>
      <c r="AI35" s="38"/>
      <c r="AJ35" s="38"/>
      <c r="AK35" s="186">
        <v>0</v>
      </c>
      <c r="AL35" s="185"/>
      <c r="AM35" s="185"/>
      <c r="AN35" s="185"/>
      <c r="AO35" s="185"/>
      <c r="AP35" s="38"/>
      <c r="AQ35" s="42"/>
    </row>
    <row r="36" spans="2:43" s="1" customFormat="1" ht="6.7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5" customHeight="1">
      <c r="B37" s="32"/>
      <c r="C37" s="43"/>
      <c r="D37" s="44" t="s">
        <v>42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43</v>
      </c>
      <c r="U37" s="45"/>
      <c r="V37" s="45"/>
      <c r="W37" s="45"/>
      <c r="X37" s="176" t="s">
        <v>44</v>
      </c>
      <c r="Y37" s="177"/>
      <c r="Z37" s="177"/>
      <c r="AA37" s="177"/>
      <c r="AB37" s="177"/>
      <c r="AC37" s="45"/>
      <c r="AD37" s="45"/>
      <c r="AE37" s="45"/>
      <c r="AF37" s="45"/>
      <c r="AG37" s="45"/>
      <c r="AH37" s="45"/>
      <c r="AI37" s="45"/>
      <c r="AJ37" s="45"/>
      <c r="AK37" s="178">
        <f>SUM(AK29:AK35)</f>
        <v>0</v>
      </c>
      <c r="AL37" s="177"/>
      <c r="AM37" s="177"/>
      <c r="AN37" s="177"/>
      <c r="AO37" s="179"/>
      <c r="AP37" s="43"/>
      <c r="AQ37" s="34"/>
    </row>
    <row r="38" spans="2:43" s="1" customFormat="1" ht="14.2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ht="13.5">
      <c r="B39" s="2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"/>
    </row>
    <row r="40" spans="2:43" ht="13.5">
      <c r="B40" s="2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4"/>
    </row>
    <row r="41" spans="2:43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4"/>
    </row>
    <row r="42" spans="2:43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4"/>
    </row>
    <row r="43" spans="2:43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4"/>
    </row>
    <row r="44" spans="2:43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4"/>
    </row>
    <row r="45" spans="2:43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4"/>
    </row>
    <row r="46" spans="2:43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4"/>
    </row>
    <row r="47" spans="2:43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4"/>
    </row>
    <row r="48" spans="2:43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4"/>
    </row>
    <row r="49" spans="2:43" s="1" customFormat="1" ht="15">
      <c r="B49" s="32"/>
      <c r="C49" s="33"/>
      <c r="D49" s="47" t="s">
        <v>45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46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ht="13.5">
      <c r="B50" s="23"/>
      <c r="C50" s="25"/>
      <c r="D50" s="5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1"/>
      <c r="AA50" s="25"/>
      <c r="AB50" s="25"/>
      <c r="AC50" s="50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1"/>
      <c r="AP50" s="25"/>
      <c r="AQ50" s="24"/>
    </row>
    <row r="51" spans="2:43" ht="13.5">
      <c r="B51" s="23"/>
      <c r="C51" s="25"/>
      <c r="D51" s="5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1"/>
      <c r="AA51" s="25"/>
      <c r="AB51" s="25"/>
      <c r="AC51" s="5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1"/>
      <c r="AP51" s="25"/>
      <c r="AQ51" s="24"/>
    </row>
    <row r="52" spans="2:43" ht="13.5">
      <c r="B52" s="23"/>
      <c r="C52" s="25"/>
      <c r="D52" s="5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1"/>
      <c r="AA52" s="25"/>
      <c r="AB52" s="25"/>
      <c r="AC52" s="50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1"/>
      <c r="AP52" s="25"/>
      <c r="AQ52" s="24"/>
    </row>
    <row r="53" spans="2:43" ht="13.5">
      <c r="B53" s="23"/>
      <c r="C53" s="25"/>
      <c r="D53" s="5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1"/>
      <c r="AA53" s="25"/>
      <c r="AB53" s="25"/>
      <c r="AC53" s="50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1"/>
      <c r="AP53" s="25"/>
      <c r="AQ53" s="24"/>
    </row>
    <row r="54" spans="2:43" ht="13.5">
      <c r="B54" s="23"/>
      <c r="C54" s="25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1"/>
      <c r="AA54" s="25"/>
      <c r="AB54" s="25"/>
      <c r="AC54" s="5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1"/>
      <c r="AP54" s="25"/>
      <c r="AQ54" s="24"/>
    </row>
    <row r="55" spans="2:43" ht="13.5">
      <c r="B55" s="23"/>
      <c r="C55" s="25"/>
      <c r="D55" s="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1"/>
      <c r="AA55" s="25"/>
      <c r="AB55" s="25"/>
      <c r="AC55" s="50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1"/>
      <c r="AP55" s="25"/>
      <c r="AQ55" s="24"/>
    </row>
    <row r="56" spans="2:43" ht="13.5">
      <c r="B56" s="23"/>
      <c r="C56" s="25"/>
      <c r="D56" s="5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1"/>
      <c r="AA56" s="25"/>
      <c r="AB56" s="25"/>
      <c r="AC56" s="50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1"/>
      <c r="AP56" s="25"/>
      <c r="AQ56" s="24"/>
    </row>
    <row r="57" spans="2:43" ht="13.5">
      <c r="B57" s="23"/>
      <c r="C57" s="25"/>
      <c r="D57" s="5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1"/>
      <c r="AA57" s="25"/>
      <c r="AB57" s="25"/>
      <c r="AC57" s="50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1"/>
      <c r="AP57" s="25"/>
      <c r="AQ57" s="24"/>
    </row>
    <row r="58" spans="2:43" s="1" customFormat="1" ht="15">
      <c r="B58" s="32"/>
      <c r="C58" s="33"/>
      <c r="D58" s="52" t="s">
        <v>47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48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47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48</v>
      </c>
      <c r="AN58" s="53"/>
      <c r="AO58" s="55"/>
      <c r="AP58" s="33"/>
      <c r="AQ58" s="34"/>
    </row>
    <row r="59" spans="2:43" ht="13.5">
      <c r="B59" s="2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4"/>
    </row>
    <row r="60" spans="2:43" s="1" customFormat="1" ht="15">
      <c r="B60" s="32"/>
      <c r="C60" s="33"/>
      <c r="D60" s="47" t="s">
        <v>49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50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ht="13.5">
      <c r="B61" s="23"/>
      <c r="C61" s="25"/>
      <c r="D61" s="5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1"/>
      <c r="AA61" s="25"/>
      <c r="AB61" s="25"/>
      <c r="AC61" s="50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1"/>
      <c r="AP61" s="25"/>
      <c r="AQ61" s="24"/>
    </row>
    <row r="62" spans="2:43" ht="13.5">
      <c r="B62" s="23"/>
      <c r="C62" s="25"/>
      <c r="D62" s="5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1"/>
      <c r="AA62" s="25"/>
      <c r="AB62" s="25"/>
      <c r="AC62" s="50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1"/>
      <c r="AP62" s="25"/>
      <c r="AQ62" s="24"/>
    </row>
    <row r="63" spans="2:43" ht="13.5">
      <c r="B63" s="23"/>
      <c r="C63" s="25"/>
      <c r="D63" s="5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1"/>
      <c r="AA63" s="25"/>
      <c r="AB63" s="25"/>
      <c r="AC63" s="50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1"/>
      <c r="AP63" s="25"/>
      <c r="AQ63" s="24"/>
    </row>
    <row r="64" spans="2:43" ht="13.5">
      <c r="B64" s="23"/>
      <c r="C64" s="25"/>
      <c r="D64" s="5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1"/>
      <c r="AA64" s="25"/>
      <c r="AB64" s="25"/>
      <c r="AC64" s="50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1"/>
      <c r="AP64" s="25"/>
      <c r="AQ64" s="24"/>
    </row>
    <row r="65" spans="2:43" ht="13.5">
      <c r="B65" s="23"/>
      <c r="C65" s="25"/>
      <c r="D65" s="5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1"/>
      <c r="AA65" s="25"/>
      <c r="AB65" s="25"/>
      <c r="AC65" s="50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1"/>
      <c r="AP65" s="25"/>
      <c r="AQ65" s="24"/>
    </row>
    <row r="66" spans="2:43" ht="13.5">
      <c r="B66" s="23"/>
      <c r="C66" s="25"/>
      <c r="D66" s="5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1"/>
      <c r="AA66" s="25"/>
      <c r="AB66" s="25"/>
      <c r="AC66" s="5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1"/>
      <c r="AP66" s="25"/>
      <c r="AQ66" s="24"/>
    </row>
    <row r="67" spans="2:43" ht="13.5">
      <c r="B67" s="23"/>
      <c r="C67" s="25"/>
      <c r="D67" s="5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1"/>
      <c r="AA67" s="25"/>
      <c r="AB67" s="25"/>
      <c r="AC67" s="50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1"/>
      <c r="AP67" s="25"/>
      <c r="AQ67" s="24"/>
    </row>
    <row r="68" spans="2:43" ht="13.5">
      <c r="B68" s="23"/>
      <c r="C68" s="25"/>
      <c r="D68" s="5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1"/>
      <c r="AA68" s="25"/>
      <c r="AB68" s="25"/>
      <c r="AC68" s="50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1"/>
      <c r="AP68" s="25"/>
      <c r="AQ68" s="24"/>
    </row>
    <row r="69" spans="2:43" s="1" customFormat="1" ht="15">
      <c r="B69" s="32"/>
      <c r="C69" s="33"/>
      <c r="D69" s="52" t="s">
        <v>47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48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47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48</v>
      </c>
      <c r="AN69" s="53"/>
      <c r="AO69" s="55"/>
      <c r="AP69" s="33"/>
      <c r="AQ69" s="34"/>
    </row>
    <row r="70" spans="2:43" s="1" customFormat="1" ht="6.7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7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75" customHeight="1">
      <c r="B76" s="32"/>
      <c r="C76" s="180" t="s">
        <v>51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34"/>
    </row>
    <row r="77" spans="2:43" s="3" customFormat="1" ht="14.25" customHeight="1">
      <c r="B77" s="62"/>
      <c r="C77" s="29" t="s">
        <v>13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20190916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75" customHeight="1">
      <c r="B78" s="65"/>
      <c r="C78" s="66" t="s">
        <v>15</v>
      </c>
      <c r="D78" s="67"/>
      <c r="E78" s="67"/>
      <c r="F78" s="67"/>
      <c r="G78" s="67"/>
      <c r="H78" s="67"/>
      <c r="I78" s="67"/>
      <c r="J78" s="67"/>
      <c r="K78" s="67"/>
      <c r="L78" s="182" t="str">
        <f>K6</f>
        <v>Papradno výmena umelej trávy na ihrisku 33x18m</v>
      </c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67"/>
      <c r="AQ78" s="68"/>
    </row>
    <row r="79" spans="2:43" s="1" customFormat="1" ht="6.7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>
      <c r="B80" s="32"/>
      <c r="C80" s="29" t="s">
        <v>19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 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21</v>
      </c>
      <c r="AJ80" s="33"/>
      <c r="AK80" s="33"/>
      <c r="AL80" s="33"/>
      <c r="AM80" s="70" t="str">
        <f>IF(AN8="","",AN8)</f>
        <v>12.9.2019</v>
      </c>
      <c r="AN80" s="33"/>
      <c r="AO80" s="33"/>
      <c r="AP80" s="33"/>
      <c r="AQ80" s="34"/>
    </row>
    <row r="81" spans="2:43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2:56" s="1" customFormat="1" ht="15">
      <c r="B82" s="32"/>
      <c r="C82" s="29" t="s">
        <v>23</v>
      </c>
      <c r="D82" s="33"/>
      <c r="E82" s="33"/>
      <c r="F82" s="33"/>
      <c r="G82" s="33"/>
      <c r="H82" s="33"/>
      <c r="I82" s="33"/>
      <c r="J82" s="33"/>
      <c r="K82" s="33"/>
      <c r="L82" s="63" t="str">
        <f>IF(E11="","",E11)</f>
        <v>Obec Papradno , Papradno 315 , 018 13 Papradno  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27</v>
      </c>
      <c r="AJ82" s="33"/>
      <c r="AK82" s="33"/>
      <c r="AL82" s="33"/>
      <c r="AM82" s="171" t="str">
        <f>IF(E17="","",E17)</f>
        <v> </v>
      </c>
      <c r="AN82" s="171"/>
      <c r="AO82" s="171"/>
      <c r="AP82" s="171"/>
      <c r="AQ82" s="34"/>
      <c r="AS82" s="167" t="s">
        <v>52</v>
      </c>
      <c r="AT82" s="168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2:56" s="1" customFormat="1" ht="15">
      <c r="B83" s="32"/>
      <c r="C83" s="29" t="s">
        <v>26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> 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30</v>
      </c>
      <c r="AJ83" s="33"/>
      <c r="AK83" s="33"/>
      <c r="AL83" s="33"/>
      <c r="AM83" s="171" t="str">
        <f>IF(E20="","",E20)</f>
        <v> </v>
      </c>
      <c r="AN83" s="171"/>
      <c r="AO83" s="171"/>
      <c r="AP83" s="171"/>
      <c r="AQ83" s="34"/>
      <c r="AS83" s="169"/>
      <c r="AT83" s="170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2:56" s="1" customFormat="1" ht="10.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169"/>
      <c r="AT84" s="170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2:56" s="1" customFormat="1" ht="29.25" customHeight="1">
      <c r="B85" s="32"/>
      <c r="C85" s="172" t="s">
        <v>53</v>
      </c>
      <c r="D85" s="173"/>
      <c r="E85" s="173"/>
      <c r="F85" s="173"/>
      <c r="G85" s="173"/>
      <c r="H85" s="72"/>
      <c r="I85" s="174" t="s">
        <v>54</v>
      </c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4" t="s">
        <v>55</v>
      </c>
      <c r="AH85" s="173"/>
      <c r="AI85" s="173"/>
      <c r="AJ85" s="173"/>
      <c r="AK85" s="173"/>
      <c r="AL85" s="173"/>
      <c r="AM85" s="173"/>
      <c r="AN85" s="174" t="s">
        <v>56</v>
      </c>
      <c r="AO85" s="173"/>
      <c r="AP85" s="175"/>
      <c r="AQ85" s="34"/>
      <c r="AS85" s="73" t="s">
        <v>57</v>
      </c>
      <c r="AT85" s="74" t="s">
        <v>58</v>
      </c>
      <c r="AU85" s="74" t="s">
        <v>59</v>
      </c>
      <c r="AV85" s="74" t="s">
        <v>60</v>
      </c>
      <c r="AW85" s="74" t="s">
        <v>61</v>
      </c>
      <c r="AX85" s="74" t="s">
        <v>62</v>
      </c>
      <c r="AY85" s="74" t="s">
        <v>63</v>
      </c>
      <c r="AZ85" s="74" t="s">
        <v>64</v>
      </c>
      <c r="BA85" s="74" t="s">
        <v>65</v>
      </c>
      <c r="BB85" s="74" t="s">
        <v>66</v>
      </c>
      <c r="BC85" s="74" t="s">
        <v>67</v>
      </c>
      <c r="BD85" s="75" t="s">
        <v>68</v>
      </c>
    </row>
    <row r="86" spans="2:56" s="1" customFormat="1" ht="10.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2:76" s="4" customFormat="1" ht="32.25" customHeight="1">
      <c r="B87" s="65"/>
      <c r="C87" s="77" t="s">
        <v>69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66">
        <f>ROUND(AG88,2)</f>
        <v>0</v>
      </c>
      <c r="AH87" s="166"/>
      <c r="AI87" s="166"/>
      <c r="AJ87" s="166"/>
      <c r="AK87" s="166"/>
      <c r="AL87" s="166"/>
      <c r="AM87" s="166"/>
      <c r="AN87" s="159">
        <f>SUM(AG87,AT87)</f>
        <v>0</v>
      </c>
      <c r="AO87" s="159"/>
      <c r="AP87" s="159"/>
      <c r="AQ87" s="68"/>
      <c r="AS87" s="79">
        <f>ROUND(AS88,2)</f>
        <v>0</v>
      </c>
      <c r="AT87" s="80">
        <f>ROUND(SUM(AV87:AW87),2)</f>
        <v>0</v>
      </c>
      <c r="AU87" s="81">
        <f>ROUND(AU88,5)</f>
        <v>864.89321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ROUND(AZ88,2)</f>
        <v>0</v>
      </c>
      <c r="BA87" s="80">
        <f>ROUND(BA88,2)</f>
        <v>0</v>
      </c>
      <c r="BB87" s="80">
        <f>ROUND(BB88,2)</f>
        <v>0</v>
      </c>
      <c r="BC87" s="80">
        <f>ROUND(BC88,2)</f>
        <v>0</v>
      </c>
      <c r="BD87" s="82">
        <f>ROUND(BD88,2)</f>
        <v>0</v>
      </c>
      <c r="BS87" s="83" t="s">
        <v>70</v>
      </c>
      <c r="BT87" s="83" t="s">
        <v>71</v>
      </c>
      <c r="BV87" s="83" t="s">
        <v>72</v>
      </c>
      <c r="BW87" s="83" t="s">
        <v>73</v>
      </c>
      <c r="BX87" s="83" t="s">
        <v>74</v>
      </c>
    </row>
    <row r="88" spans="1:76" s="5" customFormat="1" ht="31.5" customHeight="1">
      <c r="A88" s="84" t="s">
        <v>75</v>
      </c>
      <c r="B88" s="85"/>
      <c r="C88" s="86"/>
      <c r="D88" s="165" t="s">
        <v>14</v>
      </c>
      <c r="E88" s="165"/>
      <c r="F88" s="165"/>
      <c r="G88" s="165"/>
      <c r="H88" s="165"/>
      <c r="I88" s="87"/>
      <c r="J88" s="165" t="s">
        <v>16</v>
      </c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3">
        <f>'20190916 - Papradno výmen...'!M29</f>
        <v>0</v>
      </c>
      <c r="AH88" s="164"/>
      <c r="AI88" s="164"/>
      <c r="AJ88" s="164"/>
      <c r="AK88" s="164"/>
      <c r="AL88" s="164"/>
      <c r="AM88" s="164"/>
      <c r="AN88" s="163">
        <f>SUM(AG88,AT88)</f>
        <v>0</v>
      </c>
      <c r="AO88" s="164"/>
      <c r="AP88" s="164"/>
      <c r="AQ88" s="88"/>
      <c r="AS88" s="89">
        <f>'20190916 - Papradno výmen...'!M27</f>
        <v>0</v>
      </c>
      <c r="AT88" s="90">
        <f>ROUND(SUM(AV88:AW88),2)</f>
        <v>0</v>
      </c>
      <c r="AU88" s="91">
        <f>'20190916 - Papradno výmen...'!W126</f>
        <v>864.8932120000001</v>
      </c>
      <c r="AV88" s="90">
        <f>'20190916 - Papradno výmen...'!M31</f>
        <v>0</v>
      </c>
      <c r="AW88" s="90">
        <f>'20190916 - Papradno výmen...'!M32</f>
        <v>0</v>
      </c>
      <c r="AX88" s="90">
        <f>'20190916 - Papradno výmen...'!M33</f>
        <v>0</v>
      </c>
      <c r="AY88" s="90">
        <f>'20190916 - Papradno výmen...'!M34</f>
        <v>0</v>
      </c>
      <c r="AZ88" s="90">
        <f>'20190916 - Papradno výmen...'!H31</f>
        <v>0</v>
      </c>
      <c r="BA88" s="90">
        <f>'20190916 - Papradno výmen...'!H32</f>
        <v>0</v>
      </c>
      <c r="BB88" s="90">
        <f>'20190916 - Papradno výmen...'!H33</f>
        <v>0</v>
      </c>
      <c r="BC88" s="90">
        <f>'20190916 - Papradno výmen...'!H34</f>
        <v>0</v>
      </c>
      <c r="BD88" s="92">
        <f>'20190916 - Papradno výmen...'!H35</f>
        <v>0</v>
      </c>
      <c r="BT88" s="93" t="s">
        <v>76</v>
      </c>
      <c r="BU88" s="93" t="s">
        <v>77</v>
      </c>
      <c r="BV88" s="93" t="s">
        <v>72</v>
      </c>
      <c r="BW88" s="93" t="s">
        <v>73</v>
      </c>
      <c r="BX88" s="93" t="s">
        <v>74</v>
      </c>
    </row>
    <row r="89" spans="2:43" ht="13.5">
      <c r="B89" s="23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4"/>
    </row>
    <row r="90" spans="2:48" s="1" customFormat="1" ht="30" customHeight="1">
      <c r="B90" s="32"/>
      <c r="C90" s="77" t="s">
        <v>78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159">
        <v>0</v>
      </c>
      <c r="AH90" s="159"/>
      <c r="AI90" s="159"/>
      <c r="AJ90" s="159"/>
      <c r="AK90" s="159"/>
      <c r="AL90" s="159"/>
      <c r="AM90" s="159"/>
      <c r="AN90" s="159">
        <v>0</v>
      </c>
      <c r="AO90" s="159"/>
      <c r="AP90" s="159"/>
      <c r="AQ90" s="34"/>
      <c r="AS90" s="73" t="s">
        <v>79</v>
      </c>
      <c r="AT90" s="74" t="s">
        <v>80</v>
      </c>
      <c r="AU90" s="74" t="s">
        <v>35</v>
      </c>
      <c r="AV90" s="75" t="s">
        <v>58</v>
      </c>
    </row>
    <row r="91" spans="2:48" s="1" customFormat="1" ht="10.5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4"/>
      <c r="AS91" s="94"/>
      <c r="AT91" s="53"/>
      <c r="AU91" s="53"/>
      <c r="AV91" s="55"/>
    </row>
    <row r="92" spans="2:43" s="1" customFormat="1" ht="30" customHeight="1">
      <c r="B92" s="32"/>
      <c r="C92" s="95" t="s">
        <v>81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160">
        <f>ROUND(AG87+AG90,2)</f>
        <v>0</v>
      </c>
      <c r="AH92" s="160"/>
      <c r="AI92" s="160"/>
      <c r="AJ92" s="160"/>
      <c r="AK92" s="160"/>
      <c r="AL92" s="160"/>
      <c r="AM92" s="160"/>
      <c r="AN92" s="160">
        <f>AN87+AN90</f>
        <v>0</v>
      </c>
      <c r="AO92" s="160"/>
      <c r="AP92" s="160"/>
      <c r="AQ92" s="34"/>
    </row>
    <row r="93" spans="2:43" s="1" customFormat="1" ht="6.75" customHeight="1">
      <c r="B93" s="56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8"/>
    </row>
  </sheetData>
  <sheetProtection/>
  <mergeCells count="45">
    <mergeCell ref="AK29:AO29"/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AG90:AM90"/>
    <mergeCell ref="AN90:AP90"/>
    <mergeCell ref="AG92:AM92"/>
    <mergeCell ref="AN92:AP92"/>
    <mergeCell ref="AR2:BE2"/>
    <mergeCell ref="AN88:AP88"/>
    <mergeCell ref="AG88:AM88"/>
    <mergeCell ref="AK35:AO35"/>
    <mergeCell ref="AK26:AO26"/>
    <mergeCell ref="AK27:AO27"/>
  </mergeCells>
  <hyperlinks>
    <hyperlink ref="K1:S1" location="C2" display="1) Súhrnný list stavby"/>
    <hyperlink ref="W1:AF1" location="C87" display="2) Rekapitulácia objektov"/>
    <hyperlink ref="A88" location="'20190916 - Papradno výmen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1"/>
  <sheetViews>
    <sheetView showGridLines="0"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J113" sqref="J11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7"/>
      <c r="B1" s="12"/>
      <c r="C1" s="12"/>
      <c r="D1" s="13" t="s">
        <v>1</v>
      </c>
      <c r="E1" s="12"/>
      <c r="F1" s="14" t="s">
        <v>82</v>
      </c>
      <c r="G1" s="14"/>
      <c r="H1" s="196" t="s">
        <v>83</v>
      </c>
      <c r="I1" s="196"/>
      <c r="J1" s="196"/>
      <c r="K1" s="196"/>
      <c r="L1" s="14" t="s">
        <v>84</v>
      </c>
      <c r="M1" s="12"/>
      <c r="N1" s="12"/>
      <c r="O1" s="13" t="s">
        <v>85</v>
      </c>
      <c r="P1" s="12"/>
      <c r="Q1" s="12"/>
      <c r="R1" s="12"/>
      <c r="S1" s="14" t="s">
        <v>86</v>
      </c>
      <c r="T1" s="14"/>
      <c r="U1" s="97"/>
      <c r="V1" s="97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191" t="s">
        <v>7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161" t="s">
        <v>8</v>
      </c>
      <c r="T2" s="162"/>
      <c r="U2" s="162"/>
      <c r="V2" s="162"/>
      <c r="W2" s="162"/>
      <c r="X2" s="162"/>
      <c r="Y2" s="162"/>
      <c r="Z2" s="162"/>
      <c r="AA2" s="162"/>
      <c r="AB2" s="162"/>
      <c r="AC2" s="162"/>
      <c r="AT2" s="19" t="s">
        <v>73</v>
      </c>
    </row>
    <row r="3" spans="2:46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71</v>
      </c>
    </row>
    <row r="4" spans="2:46" ht="36.75" customHeight="1">
      <c r="B4" s="23"/>
      <c r="C4" s="180" t="s">
        <v>87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18" t="s">
        <v>12</v>
      </c>
      <c r="AT4" s="19" t="s">
        <v>6</v>
      </c>
    </row>
    <row r="5" spans="2:18" ht="6.7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s="1" customFormat="1" ht="32.25" customHeight="1">
      <c r="B6" s="32"/>
      <c r="C6" s="33"/>
      <c r="D6" s="28" t="s">
        <v>15</v>
      </c>
      <c r="E6" s="33"/>
      <c r="F6" s="194" t="s">
        <v>16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33"/>
      <c r="R6" s="34"/>
    </row>
    <row r="7" spans="2:18" s="1" customFormat="1" ht="14.25" customHeight="1">
      <c r="B7" s="32"/>
      <c r="C7" s="33"/>
      <c r="D7" s="29" t="s">
        <v>17</v>
      </c>
      <c r="E7" s="33"/>
      <c r="F7" s="27" t="s">
        <v>5</v>
      </c>
      <c r="G7" s="33"/>
      <c r="H7" s="33"/>
      <c r="I7" s="33"/>
      <c r="J7" s="33"/>
      <c r="K7" s="33"/>
      <c r="L7" s="33"/>
      <c r="M7" s="29" t="s">
        <v>18</v>
      </c>
      <c r="N7" s="33"/>
      <c r="O7" s="27" t="s">
        <v>5</v>
      </c>
      <c r="P7" s="33"/>
      <c r="Q7" s="33"/>
      <c r="R7" s="34"/>
    </row>
    <row r="8" spans="2:18" s="1" customFormat="1" ht="14.25" customHeight="1">
      <c r="B8" s="32"/>
      <c r="C8" s="33"/>
      <c r="D8" s="29" t="s">
        <v>19</v>
      </c>
      <c r="E8" s="33"/>
      <c r="F8" s="27" t="s">
        <v>20</v>
      </c>
      <c r="G8" s="33"/>
      <c r="H8" s="33"/>
      <c r="I8" s="33"/>
      <c r="J8" s="33"/>
      <c r="K8" s="33"/>
      <c r="L8" s="33"/>
      <c r="M8" s="29" t="s">
        <v>21</v>
      </c>
      <c r="N8" s="33"/>
      <c r="O8" s="211" t="str">
        <f>'Rekapitulácia stavby'!AN8</f>
        <v>12.9.2019</v>
      </c>
      <c r="P8" s="211"/>
      <c r="Q8" s="33"/>
      <c r="R8" s="34"/>
    </row>
    <row r="9" spans="2:18" s="1" customFormat="1" ht="10.5" customHeight="1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2:18" s="1" customFormat="1" ht="14.25" customHeight="1">
      <c r="B10" s="32"/>
      <c r="C10" s="33"/>
      <c r="D10" s="29" t="s">
        <v>23</v>
      </c>
      <c r="E10" s="33"/>
      <c r="F10" s="33"/>
      <c r="G10" s="33"/>
      <c r="H10" s="33"/>
      <c r="I10" s="33"/>
      <c r="J10" s="33"/>
      <c r="K10" s="33"/>
      <c r="L10" s="33"/>
      <c r="M10" s="29" t="s">
        <v>24</v>
      </c>
      <c r="N10" s="33"/>
      <c r="O10" s="193">
        <f>IF('Rekapitulácia stavby'!AN10="","",'Rekapitulácia stavby'!AN10)</f>
        <v>317594</v>
      </c>
      <c r="P10" s="193"/>
      <c r="Q10" s="33"/>
      <c r="R10" s="34"/>
    </row>
    <row r="11" spans="2:18" s="1" customFormat="1" ht="18" customHeight="1">
      <c r="B11" s="32"/>
      <c r="C11" s="33"/>
      <c r="D11" s="33"/>
      <c r="E11" s="27" t="str">
        <f>IF('Rekapitulácia stavby'!E11="","",'Rekapitulácia stavby'!E11)</f>
        <v>Obec Papradno , Papradno 315 , 018 13 Papradno  </v>
      </c>
      <c r="F11" s="33"/>
      <c r="G11" s="33"/>
      <c r="H11" s="33"/>
      <c r="I11" s="33"/>
      <c r="J11" s="33"/>
      <c r="K11" s="33"/>
      <c r="L11" s="33"/>
      <c r="M11" s="29" t="s">
        <v>25</v>
      </c>
      <c r="N11" s="33"/>
      <c r="O11" s="193">
        <f>IF('Rekapitulácia stavby'!AN11="","",'Rekapitulácia stavby'!AN11)</f>
        <v>2020684710</v>
      </c>
      <c r="P11" s="193"/>
      <c r="Q11" s="33"/>
      <c r="R11" s="34"/>
    </row>
    <row r="12" spans="2:18" s="1" customFormat="1" ht="6.75" customHeight="1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2:18" s="1" customFormat="1" ht="14.25" customHeight="1">
      <c r="B13" s="32"/>
      <c r="C13" s="33"/>
      <c r="D13" s="29" t="s">
        <v>26</v>
      </c>
      <c r="E13" s="33"/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193">
        <f>IF('Rekapitulácia stavby'!AN13="","",'Rekapitulácia stavby'!AN13)</f>
      </c>
      <c r="P13" s="193"/>
      <c r="Q13" s="33"/>
      <c r="R13" s="34"/>
    </row>
    <row r="14" spans="2:18" s="1" customFormat="1" ht="18" customHeight="1">
      <c r="B14" s="32"/>
      <c r="C14" s="33"/>
      <c r="D14" s="33"/>
      <c r="E14" s="27" t="str">
        <f>IF('Rekapitulácia stavby'!E14="","",'Rekapitulácia stavby'!E14)</f>
        <v> </v>
      </c>
      <c r="F14" s="33"/>
      <c r="G14" s="33"/>
      <c r="H14" s="33"/>
      <c r="I14" s="33"/>
      <c r="J14" s="33"/>
      <c r="K14" s="33"/>
      <c r="L14" s="33"/>
      <c r="M14" s="29" t="s">
        <v>25</v>
      </c>
      <c r="N14" s="33"/>
      <c r="O14" s="193">
        <f>IF('Rekapitulácia stavby'!AN14="","",'Rekapitulácia stavby'!AN14)</f>
      </c>
      <c r="P14" s="193"/>
      <c r="Q14" s="33"/>
      <c r="R14" s="34"/>
    </row>
    <row r="15" spans="2:18" s="1" customFormat="1" ht="6.75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2:18" s="1" customFormat="1" ht="14.25" customHeight="1">
      <c r="B16" s="32"/>
      <c r="C16" s="33"/>
      <c r="D16" s="29" t="s">
        <v>27</v>
      </c>
      <c r="E16" s="33"/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193">
        <f>IF('Rekapitulácia stavby'!AN16="","",'Rekapitulácia stavby'!AN16)</f>
      </c>
      <c r="P16" s="193"/>
      <c r="Q16" s="33"/>
      <c r="R16" s="34"/>
    </row>
    <row r="17" spans="2:18" s="1" customFormat="1" ht="18" customHeight="1">
      <c r="B17" s="32"/>
      <c r="C17" s="33"/>
      <c r="D17" s="33"/>
      <c r="E17" s="27" t="str">
        <f>IF('Rekapitulácia stavby'!E17="","",'Rekapitulácia stavby'!E17)</f>
        <v> </v>
      </c>
      <c r="F17" s="33"/>
      <c r="G17" s="33"/>
      <c r="H17" s="33"/>
      <c r="I17" s="33"/>
      <c r="J17" s="33"/>
      <c r="K17" s="33"/>
      <c r="L17" s="33"/>
      <c r="M17" s="29" t="s">
        <v>25</v>
      </c>
      <c r="N17" s="33"/>
      <c r="O17" s="193">
        <f>IF('Rekapitulácia stavby'!AN17="","",'Rekapitulácia stavby'!AN17)</f>
      </c>
      <c r="P17" s="193"/>
      <c r="Q17" s="33"/>
      <c r="R17" s="34"/>
    </row>
    <row r="18" spans="2:18" s="1" customFormat="1" ht="6.75" customHeigh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2:18" s="1" customFormat="1" ht="14.25" customHeight="1">
      <c r="B19" s="32"/>
      <c r="C19" s="33"/>
      <c r="D19" s="29" t="s">
        <v>30</v>
      </c>
      <c r="E19" s="33"/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193">
        <f>IF('Rekapitulácia stavby'!AN19="","",'Rekapitulácia stavby'!AN19)</f>
      </c>
      <c r="P19" s="193"/>
      <c r="Q19" s="33"/>
      <c r="R19" s="34"/>
    </row>
    <row r="20" spans="2:18" s="1" customFormat="1" ht="18" customHeight="1">
      <c r="B20" s="32"/>
      <c r="C20" s="33"/>
      <c r="D20" s="33"/>
      <c r="E20" s="27" t="str">
        <f>IF('Rekapitulácia stavby'!E20="","",'Rekapitulácia stavby'!E20)</f>
        <v> </v>
      </c>
      <c r="F20" s="33"/>
      <c r="G20" s="33"/>
      <c r="H20" s="33"/>
      <c r="I20" s="33"/>
      <c r="J20" s="33"/>
      <c r="K20" s="33"/>
      <c r="L20" s="33"/>
      <c r="M20" s="29" t="s">
        <v>25</v>
      </c>
      <c r="N20" s="33"/>
      <c r="O20" s="193">
        <f>IF('Rekapitulácia stavby'!AN20="","",'Rekapitulácia stavby'!AN20)</f>
      </c>
      <c r="P20" s="193"/>
      <c r="Q20" s="33"/>
      <c r="R20" s="34"/>
    </row>
    <row r="21" spans="2:18" s="1" customFormat="1" ht="6.75" customHeigh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2:18" s="1" customFormat="1" ht="14.25" customHeight="1">
      <c r="B22" s="32"/>
      <c r="C22" s="33"/>
      <c r="D22" s="29" t="s">
        <v>31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6.5" customHeight="1">
      <c r="B23" s="32"/>
      <c r="C23" s="33"/>
      <c r="D23" s="33"/>
      <c r="E23" s="195" t="s">
        <v>5</v>
      </c>
      <c r="F23" s="195"/>
      <c r="G23" s="195"/>
      <c r="H23" s="195"/>
      <c r="I23" s="195"/>
      <c r="J23" s="195"/>
      <c r="K23" s="195"/>
      <c r="L23" s="195"/>
      <c r="M23" s="33"/>
      <c r="N23" s="33"/>
      <c r="O23" s="33"/>
      <c r="P23" s="33"/>
      <c r="Q23" s="33"/>
      <c r="R23" s="34"/>
    </row>
    <row r="24" spans="2:18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3"/>
      <c r="R25" s="34"/>
    </row>
    <row r="26" spans="2:18" s="1" customFormat="1" ht="14.25" customHeight="1">
      <c r="B26" s="32"/>
      <c r="C26" s="33"/>
      <c r="D26" s="98" t="s">
        <v>88</v>
      </c>
      <c r="E26" s="33"/>
      <c r="F26" s="33"/>
      <c r="G26" s="33"/>
      <c r="H26" s="33"/>
      <c r="I26" s="33"/>
      <c r="J26" s="33"/>
      <c r="K26" s="33"/>
      <c r="L26" s="33"/>
      <c r="M26" s="187">
        <f>N87</f>
        <v>0</v>
      </c>
      <c r="N26" s="187"/>
      <c r="O26" s="187"/>
      <c r="P26" s="187"/>
      <c r="Q26" s="33"/>
      <c r="R26" s="34"/>
    </row>
    <row r="27" spans="2:18" s="1" customFormat="1" ht="14.25" customHeight="1">
      <c r="B27" s="32"/>
      <c r="C27" s="33"/>
      <c r="D27" s="31" t="s">
        <v>89</v>
      </c>
      <c r="E27" s="33"/>
      <c r="F27" s="33"/>
      <c r="G27" s="33"/>
      <c r="H27" s="33"/>
      <c r="I27" s="33"/>
      <c r="J27" s="33"/>
      <c r="K27" s="33"/>
      <c r="L27" s="33"/>
      <c r="M27" s="187">
        <f>N95</f>
        <v>0</v>
      </c>
      <c r="N27" s="187"/>
      <c r="O27" s="187"/>
      <c r="P27" s="187"/>
      <c r="Q27" s="33"/>
      <c r="R27" s="34"/>
    </row>
    <row r="28" spans="2:18" s="1" customFormat="1" ht="6.7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spans="2:18" s="1" customFormat="1" ht="24.75" customHeight="1">
      <c r="B29" s="32"/>
      <c r="C29" s="33"/>
      <c r="D29" s="99" t="s">
        <v>34</v>
      </c>
      <c r="E29" s="33"/>
      <c r="F29" s="33"/>
      <c r="G29" s="33"/>
      <c r="H29" s="33"/>
      <c r="I29" s="33"/>
      <c r="J29" s="33"/>
      <c r="K29" s="33"/>
      <c r="L29" s="33"/>
      <c r="M29" s="226">
        <f>ROUND(M26+M27,2)</f>
        <v>0</v>
      </c>
      <c r="N29" s="218"/>
      <c r="O29" s="218"/>
      <c r="P29" s="218"/>
      <c r="Q29" s="33"/>
      <c r="R29" s="34"/>
    </row>
    <row r="30" spans="2:18" s="1" customFormat="1" ht="6.75" customHeight="1">
      <c r="B30" s="32"/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33"/>
      <c r="R30" s="34"/>
    </row>
    <row r="31" spans="2:18" s="1" customFormat="1" ht="14.25" customHeight="1">
      <c r="B31" s="32"/>
      <c r="C31" s="33"/>
      <c r="D31" s="39" t="s">
        <v>35</v>
      </c>
      <c r="E31" s="39" t="s">
        <v>36</v>
      </c>
      <c r="F31" s="40">
        <v>0.2</v>
      </c>
      <c r="G31" s="100" t="s">
        <v>37</v>
      </c>
      <c r="H31" s="223">
        <f>ROUND((SUM(BE95:BE96)+SUM(BE126:BE150)),2)</f>
        <v>0</v>
      </c>
      <c r="I31" s="218"/>
      <c r="J31" s="218"/>
      <c r="K31" s="33"/>
      <c r="L31" s="33"/>
      <c r="M31" s="223">
        <f>ROUND(ROUND((SUM(BE95:BE96)+SUM(BE126:BE150)),2)*F31,2)</f>
        <v>0</v>
      </c>
      <c r="N31" s="218"/>
      <c r="O31" s="218"/>
      <c r="P31" s="218"/>
      <c r="Q31" s="33"/>
      <c r="R31" s="34"/>
    </row>
    <row r="32" spans="2:18" s="1" customFormat="1" ht="14.25" customHeight="1">
      <c r="B32" s="32"/>
      <c r="C32" s="33"/>
      <c r="D32" s="33"/>
      <c r="E32" s="39" t="s">
        <v>38</v>
      </c>
      <c r="F32" s="40">
        <v>0.2</v>
      </c>
      <c r="G32" s="100" t="s">
        <v>37</v>
      </c>
      <c r="H32" s="223">
        <f>ROUND((SUM(BF95:BF96)+SUM(BF126:BF150)),2)</f>
        <v>0</v>
      </c>
      <c r="I32" s="218"/>
      <c r="J32" s="218"/>
      <c r="K32" s="33"/>
      <c r="L32" s="33"/>
      <c r="M32" s="223">
        <f>ROUND(ROUND((SUM(BF95:BF96)+SUM(BF126:BF150)),2)*F32,2)</f>
        <v>0</v>
      </c>
      <c r="N32" s="218"/>
      <c r="O32" s="218"/>
      <c r="P32" s="218"/>
      <c r="Q32" s="33"/>
      <c r="R32" s="34"/>
    </row>
    <row r="33" spans="2:18" s="1" customFormat="1" ht="14.25" customHeight="1" hidden="1">
      <c r="B33" s="32"/>
      <c r="C33" s="33"/>
      <c r="D33" s="33"/>
      <c r="E33" s="39" t="s">
        <v>39</v>
      </c>
      <c r="F33" s="40">
        <v>0.2</v>
      </c>
      <c r="G33" s="100" t="s">
        <v>37</v>
      </c>
      <c r="H33" s="223">
        <f>ROUND((SUM(BG95:BG96)+SUM(BG126:BG150)),2)</f>
        <v>0</v>
      </c>
      <c r="I33" s="218"/>
      <c r="J33" s="218"/>
      <c r="K33" s="33"/>
      <c r="L33" s="33"/>
      <c r="M33" s="223">
        <v>0</v>
      </c>
      <c r="N33" s="218"/>
      <c r="O33" s="218"/>
      <c r="P33" s="218"/>
      <c r="Q33" s="33"/>
      <c r="R33" s="34"/>
    </row>
    <row r="34" spans="2:18" s="1" customFormat="1" ht="14.25" customHeight="1" hidden="1">
      <c r="B34" s="32"/>
      <c r="C34" s="33"/>
      <c r="D34" s="33"/>
      <c r="E34" s="39" t="s">
        <v>40</v>
      </c>
      <c r="F34" s="40">
        <v>0.2</v>
      </c>
      <c r="G34" s="100" t="s">
        <v>37</v>
      </c>
      <c r="H34" s="223">
        <f>ROUND((SUM(BH95:BH96)+SUM(BH126:BH150)),2)</f>
        <v>0</v>
      </c>
      <c r="I34" s="218"/>
      <c r="J34" s="218"/>
      <c r="K34" s="33"/>
      <c r="L34" s="33"/>
      <c r="M34" s="223">
        <v>0</v>
      </c>
      <c r="N34" s="218"/>
      <c r="O34" s="218"/>
      <c r="P34" s="218"/>
      <c r="Q34" s="33"/>
      <c r="R34" s="34"/>
    </row>
    <row r="35" spans="2:18" s="1" customFormat="1" ht="14.25" customHeight="1" hidden="1">
      <c r="B35" s="32"/>
      <c r="C35" s="33"/>
      <c r="D35" s="33"/>
      <c r="E35" s="39" t="s">
        <v>41</v>
      </c>
      <c r="F35" s="40">
        <v>0</v>
      </c>
      <c r="G35" s="100" t="s">
        <v>37</v>
      </c>
      <c r="H35" s="223">
        <f>ROUND((SUM(BI95:BI96)+SUM(BI126:BI150)),2)</f>
        <v>0</v>
      </c>
      <c r="I35" s="218"/>
      <c r="J35" s="218"/>
      <c r="K35" s="33"/>
      <c r="L35" s="33"/>
      <c r="M35" s="223">
        <v>0</v>
      </c>
      <c r="N35" s="218"/>
      <c r="O35" s="218"/>
      <c r="P35" s="218"/>
      <c r="Q35" s="33"/>
      <c r="R35" s="34"/>
    </row>
    <row r="36" spans="2:18" s="1" customFormat="1" ht="6.7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2:18" s="1" customFormat="1" ht="24.75" customHeight="1">
      <c r="B37" s="32"/>
      <c r="C37" s="96"/>
      <c r="D37" s="101" t="s">
        <v>42</v>
      </c>
      <c r="E37" s="72"/>
      <c r="F37" s="72"/>
      <c r="G37" s="102" t="s">
        <v>43</v>
      </c>
      <c r="H37" s="103" t="s">
        <v>44</v>
      </c>
      <c r="I37" s="72"/>
      <c r="J37" s="72"/>
      <c r="K37" s="72"/>
      <c r="L37" s="224">
        <f>SUM(M29:M35)</f>
        <v>0</v>
      </c>
      <c r="M37" s="224"/>
      <c r="N37" s="224"/>
      <c r="O37" s="224"/>
      <c r="P37" s="225"/>
      <c r="Q37" s="96"/>
      <c r="R37" s="34"/>
    </row>
    <row r="38" spans="2:18" s="1" customFormat="1" ht="14.2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ht="13.5">
      <c r="B40" s="2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180" t="s">
        <v>90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6.75" customHeight="1">
      <c r="B78" s="32"/>
      <c r="C78" s="66" t="s">
        <v>15</v>
      </c>
      <c r="D78" s="33"/>
      <c r="E78" s="33"/>
      <c r="F78" s="182" t="str">
        <f>F6</f>
        <v>Papradno výmena umelej trávy na ihrisku 33x18m</v>
      </c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33"/>
      <c r="R78" s="34"/>
    </row>
    <row r="79" spans="2:18" s="1" customFormat="1" ht="6.7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</row>
    <row r="80" spans="2:18" s="1" customFormat="1" ht="18" customHeight="1">
      <c r="B80" s="32"/>
      <c r="C80" s="29" t="s">
        <v>19</v>
      </c>
      <c r="D80" s="33"/>
      <c r="E80" s="33"/>
      <c r="F80" s="27" t="str">
        <f>F8</f>
        <v> </v>
      </c>
      <c r="G80" s="33"/>
      <c r="H80" s="33"/>
      <c r="I80" s="33"/>
      <c r="J80" s="33"/>
      <c r="K80" s="29" t="s">
        <v>21</v>
      </c>
      <c r="L80" s="33"/>
      <c r="M80" s="211" t="str">
        <f>IF(O8="","",O8)</f>
        <v>12.9.2019</v>
      </c>
      <c r="N80" s="211"/>
      <c r="O80" s="211"/>
      <c r="P80" s="211"/>
      <c r="Q80" s="33"/>
      <c r="R80" s="34"/>
    </row>
    <row r="81" spans="2:18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5">
      <c r="B82" s="32"/>
      <c r="C82" s="29" t="s">
        <v>23</v>
      </c>
      <c r="D82" s="33"/>
      <c r="E82" s="33"/>
      <c r="F82" s="27" t="str">
        <f>E11</f>
        <v>Obec Papradno , Papradno 315 , 018 13 Papradno  </v>
      </c>
      <c r="G82" s="33"/>
      <c r="H82" s="33"/>
      <c r="I82" s="33"/>
      <c r="J82" s="33"/>
      <c r="K82" s="29" t="s">
        <v>27</v>
      </c>
      <c r="L82" s="33"/>
      <c r="M82" s="193" t="str">
        <f>E17</f>
        <v> </v>
      </c>
      <c r="N82" s="193"/>
      <c r="O82" s="193"/>
      <c r="P82" s="193"/>
      <c r="Q82" s="193"/>
      <c r="R82" s="34"/>
    </row>
    <row r="83" spans="2:18" s="1" customFormat="1" ht="14.25" customHeight="1">
      <c r="B83" s="32"/>
      <c r="C83" s="29" t="s">
        <v>26</v>
      </c>
      <c r="D83" s="33"/>
      <c r="E83" s="33"/>
      <c r="F83" s="27" t="str">
        <f>IF(E14="","",E14)</f>
        <v> </v>
      </c>
      <c r="G83" s="33"/>
      <c r="H83" s="33"/>
      <c r="I83" s="33"/>
      <c r="J83" s="33"/>
      <c r="K83" s="29" t="s">
        <v>30</v>
      </c>
      <c r="L83" s="33"/>
      <c r="M83" s="193" t="str">
        <f>E20</f>
        <v> </v>
      </c>
      <c r="N83" s="193"/>
      <c r="O83" s="193"/>
      <c r="P83" s="193"/>
      <c r="Q83" s="193"/>
      <c r="R83" s="34"/>
    </row>
    <row r="84" spans="2:18" s="1" customFormat="1" ht="9.7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</row>
    <row r="85" spans="2:18" s="1" customFormat="1" ht="29.25" customHeight="1">
      <c r="B85" s="32"/>
      <c r="C85" s="219" t="s">
        <v>91</v>
      </c>
      <c r="D85" s="220"/>
      <c r="E85" s="220"/>
      <c r="F85" s="220"/>
      <c r="G85" s="220"/>
      <c r="H85" s="96"/>
      <c r="I85" s="96"/>
      <c r="J85" s="96"/>
      <c r="K85" s="96"/>
      <c r="L85" s="96"/>
      <c r="M85" s="96"/>
      <c r="N85" s="219" t="s">
        <v>92</v>
      </c>
      <c r="O85" s="220"/>
      <c r="P85" s="220"/>
      <c r="Q85" s="220"/>
      <c r="R85" s="34"/>
    </row>
    <row r="86" spans="2:18" s="1" customFormat="1" ht="9.7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104" t="s">
        <v>93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159">
        <f>N126</f>
        <v>0</v>
      </c>
      <c r="O87" s="216"/>
      <c r="P87" s="216"/>
      <c r="Q87" s="216"/>
      <c r="R87" s="34"/>
      <c r="AU87" s="19" t="s">
        <v>94</v>
      </c>
    </row>
    <row r="88" spans="2:18" s="6" customFormat="1" ht="24.75" customHeight="1">
      <c r="B88" s="105"/>
      <c r="C88" s="106"/>
      <c r="D88" s="107" t="s">
        <v>95</v>
      </c>
      <c r="E88" s="106"/>
      <c r="F88" s="106"/>
      <c r="G88" s="106"/>
      <c r="H88" s="106"/>
      <c r="I88" s="106"/>
      <c r="J88" s="106"/>
      <c r="K88" s="106"/>
      <c r="L88" s="106"/>
      <c r="M88" s="106"/>
      <c r="N88" s="221">
        <f>N127</f>
        <v>0</v>
      </c>
      <c r="O88" s="222"/>
      <c r="P88" s="222"/>
      <c r="Q88" s="222"/>
      <c r="R88" s="108"/>
    </row>
    <row r="89" spans="2:18" s="7" customFormat="1" ht="19.5" customHeight="1">
      <c r="B89" s="109"/>
      <c r="C89" s="110"/>
      <c r="D89" s="111" t="s">
        <v>96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4">
        <f>N128</f>
        <v>0</v>
      </c>
      <c r="O89" s="215"/>
      <c r="P89" s="215"/>
      <c r="Q89" s="215"/>
      <c r="R89" s="112"/>
    </row>
    <row r="90" spans="2:18" s="7" customFormat="1" ht="14.25" customHeight="1">
      <c r="B90" s="109"/>
      <c r="C90" s="110"/>
      <c r="D90" s="111" t="s">
        <v>97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14">
        <f>N134</f>
        <v>0</v>
      </c>
      <c r="O90" s="215"/>
      <c r="P90" s="215"/>
      <c r="Q90" s="215"/>
      <c r="R90" s="112"/>
    </row>
    <row r="91" spans="2:18" s="7" customFormat="1" ht="19.5" customHeight="1">
      <c r="B91" s="109"/>
      <c r="C91" s="110"/>
      <c r="D91" s="111" t="s">
        <v>98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14">
        <f>N143</f>
        <v>0</v>
      </c>
      <c r="O91" s="215"/>
      <c r="P91" s="215"/>
      <c r="Q91" s="215"/>
      <c r="R91" s="112"/>
    </row>
    <row r="92" spans="2:18" s="7" customFormat="1" ht="19.5" customHeight="1">
      <c r="B92" s="109"/>
      <c r="C92" s="110"/>
      <c r="D92" s="111" t="s">
        <v>99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14">
        <f>N147</f>
        <v>0</v>
      </c>
      <c r="O92" s="215"/>
      <c r="P92" s="215"/>
      <c r="Q92" s="215"/>
      <c r="R92" s="112"/>
    </row>
    <row r="93" spans="2:18" s="7" customFormat="1" ht="19.5" customHeight="1">
      <c r="B93" s="109"/>
      <c r="C93" s="110"/>
      <c r="D93" s="111" t="s">
        <v>100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14">
        <f>N149</f>
        <v>0</v>
      </c>
      <c r="O93" s="215"/>
      <c r="P93" s="215"/>
      <c r="Q93" s="215"/>
      <c r="R93" s="112"/>
    </row>
    <row r="94" spans="2:18" s="1" customFormat="1" ht="21.75" customHeight="1"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</row>
    <row r="95" spans="2:21" s="1" customFormat="1" ht="29.25" customHeight="1">
      <c r="B95" s="32"/>
      <c r="C95" s="104" t="s">
        <v>101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216">
        <v>0</v>
      </c>
      <c r="O95" s="217"/>
      <c r="P95" s="217"/>
      <c r="Q95" s="217"/>
      <c r="R95" s="34"/>
      <c r="T95" s="113"/>
      <c r="U95" s="114" t="s">
        <v>35</v>
      </c>
    </row>
    <row r="96" spans="2:18" s="1" customFormat="1" ht="18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18" s="1" customFormat="1" ht="29.25" customHeight="1">
      <c r="B97" s="32"/>
      <c r="C97" s="95" t="s">
        <v>81</v>
      </c>
      <c r="D97" s="96"/>
      <c r="E97" s="96"/>
      <c r="F97" s="96"/>
      <c r="G97" s="96"/>
      <c r="H97" s="96"/>
      <c r="I97" s="96"/>
      <c r="J97" s="96"/>
      <c r="K97" s="96"/>
      <c r="L97" s="160">
        <f>ROUND(SUM(N87+N95),2)</f>
        <v>0</v>
      </c>
      <c r="M97" s="160"/>
      <c r="N97" s="160"/>
      <c r="O97" s="160"/>
      <c r="P97" s="160"/>
      <c r="Q97" s="160"/>
      <c r="R97" s="34"/>
    </row>
    <row r="98" spans="2:18" s="1" customFormat="1" ht="44.25" customHeight="1">
      <c r="B98" s="56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8"/>
    </row>
    <row r="99" spans="2:18" s="1" customFormat="1" ht="6.75" customHeight="1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2:18" s="1" customFormat="1" ht="6.75" customHeight="1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2:18" s="1" customFormat="1" ht="6.75" customHeight="1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2:18" s="1" customFormat="1" ht="6.75" customHeight="1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2:18" s="1" customFormat="1" ht="6.75" customHeight="1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2:18" s="1" customFormat="1" ht="6.75" customHeight="1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2:18" s="1" customFormat="1" ht="6.75" customHeight="1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</row>
    <row r="106" spans="2:18" s="1" customFormat="1" ht="6.75" customHeight="1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2:18" s="1" customFormat="1" ht="6.75" customHeight="1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2:18" s="1" customFormat="1" ht="6.75" customHeight="1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2:18" s="1" customFormat="1" ht="6.75" customHeight="1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2:18" s="1" customFormat="1" ht="32.25" customHeight="1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2:18" s="1" customFormat="1" ht="6.75" customHeight="1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ht="13.5"/>
    <row r="115" spans="2:18" s="1" customFormat="1" ht="6.75" customHeight="1"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1"/>
    </row>
    <row r="116" spans="2:18" s="1" customFormat="1" ht="36.75" customHeight="1">
      <c r="B116" s="32"/>
      <c r="C116" s="180" t="s">
        <v>102</v>
      </c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34"/>
    </row>
    <row r="117" spans="2:18" s="1" customFormat="1" ht="6.7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18" s="1" customFormat="1" ht="36.75" customHeight="1">
      <c r="B118" s="32"/>
      <c r="C118" s="66" t="s">
        <v>15</v>
      </c>
      <c r="D118" s="33"/>
      <c r="E118" s="33"/>
      <c r="F118" s="182" t="str">
        <f>F6</f>
        <v>Papradno výmena umelej trávy na ihrisku 33x18m</v>
      </c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33"/>
      <c r="R118" s="34"/>
    </row>
    <row r="119" spans="2:18" s="1" customFormat="1" ht="6.7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18" s="1" customFormat="1" ht="18" customHeight="1">
      <c r="B120" s="32"/>
      <c r="C120" s="29" t="s">
        <v>19</v>
      </c>
      <c r="D120" s="33"/>
      <c r="E120" s="33"/>
      <c r="F120" s="27" t="str">
        <f>F8</f>
        <v> </v>
      </c>
      <c r="G120" s="33"/>
      <c r="H120" s="33"/>
      <c r="I120" s="33"/>
      <c r="J120" s="33"/>
      <c r="K120" s="29" t="s">
        <v>21</v>
      </c>
      <c r="L120" s="33"/>
      <c r="M120" s="211" t="str">
        <f>IF(O8="","",O8)</f>
        <v>12.9.2019</v>
      </c>
      <c r="N120" s="211"/>
      <c r="O120" s="211"/>
      <c r="P120" s="211"/>
      <c r="Q120" s="33"/>
      <c r="R120" s="34"/>
    </row>
    <row r="121" spans="2:18" s="1" customFormat="1" ht="6.75" customHeight="1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18" s="1" customFormat="1" ht="15">
      <c r="B122" s="32"/>
      <c r="C122" s="29" t="s">
        <v>23</v>
      </c>
      <c r="D122" s="33"/>
      <c r="E122" s="33"/>
      <c r="F122" s="27" t="str">
        <f>E11</f>
        <v>Obec Papradno , Papradno 315 , 018 13 Papradno  </v>
      </c>
      <c r="G122" s="33"/>
      <c r="H122" s="33"/>
      <c r="I122" s="33"/>
      <c r="J122" s="33"/>
      <c r="K122" s="29" t="s">
        <v>27</v>
      </c>
      <c r="L122" s="33"/>
      <c r="M122" s="193" t="str">
        <f>E17</f>
        <v> </v>
      </c>
      <c r="N122" s="193"/>
      <c r="O122" s="193"/>
      <c r="P122" s="193"/>
      <c r="Q122" s="193"/>
      <c r="R122" s="34"/>
    </row>
    <row r="123" spans="2:18" s="1" customFormat="1" ht="14.25" customHeight="1">
      <c r="B123" s="32"/>
      <c r="C123" s="29" t="s">
        <v>26</v>
      </c>
      <c r="D123" s="33"/>
      <c r="E123" s="33"/>
      <c r="F123" s="27" t="str">
        <f>IF(E14="","",E14)</f>
        <v> </v>
      </c>
      <c r="G123" s="33"/>
      <c r="H123" s="33"/>
      <c r="I123" s="33"/>
      <c r="J123" s="33"/>
      <c r="K123" s="29" t="s">
        <v>30</v>
      </c>
      <c r="L123" s="33"/>
      <c r="M123" s="193" t="str">
        <f>E20</f>
        <v> </v>
      </c>
      <c r="N123" s="193"/>
      <c r="O123" s="193"/>
      <c r="P123" s="193"/>
      <c r="Q123" s="193"/>
      <c r="R123" s="34"/>
    </row>
    <row r="124" spans="2:18" s="1" customFormat="1" ht="9.75" customHeight="1"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</row>
    <row r="125" spans="2:27" s="8" customFormat="1" ht="29.25" customHeight="1">
      <c r="B125" s="115"/>
      <c r="C125" s="116" t="s">
        <v>103</v>
      </c>
      <c r="D125" s="117" t="s">
        <v>104</v>
      </c>
      <c r="E125" s="117" t="s">
        <v>53</v>
      </c>
      <c r="F125" s="212" t="s">
        <v>105</v>
      </c>
      <c r="G125" s="212"/>
      <c r="H125" s="212"/>
      <c r="I125" s="212"/>
      <c r="J125" s="117" t="s">
        <v>106</v>
      </c>
      <c r="K125" s="117" t="s">
        <v>107</v>
      </c>
      <c r="L125" s="212" t="s">
        <v>108</v>
      </c>
      <c r="M125" s="212"/>
      <c r="N125" s="212" t="s">
        <v>92</v>
      </c>
      <c r="O125" s="212"/>
      <c r="P125" s="212"/>
      <c r="Q125" s="213"/>
      <c r="R125" s="118"/>
      <c r="T125" s="73" t="s">
        <v>109</v>
      </c>
      <c r="U125" s="74" t="s">
        <v>35</v>
      </c>
      <c r="V125" s="74" t="s">
        <v>110</v>
      </c>
      <c r="W125" s="74" t="s">
        <v>111</v>
      </c>
      <c r="X125" s="74" t="s">
        <v>112</v>
      </c>
      <c r="Y125" s="74" t="s">
        <v>113</v>
      </c>
      <c r="Z125" s="74" t="s">
        <v>114</v>
      </c>
      <c r="AA125" s="75" t="s">
        <v>115</v>
      </c>
    </row>
    <row r="126" spans="2:63" s="1" customFormat="1" ht="29.25" customHeight="1">
      <c r="B126" s="32"/>
      <c r="C126" s="77" t="s">
        <v>88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201">
        <f>BK126</f>
        <v>0</v>
      </c>
      <c r="O126" s="202"/>
      <c r="P126" s="202"/>
      <c r="Q126" s="202"/>
      <c r="R126" s="34"/>
      <c r="T126" s="76"/>
      <c r="U126" s="48"/>
      <c r="V126" s="48"/>
      <c r="W126" s="119">
        <f>W127</f>
        <v>864.8932120000001</v>
      </c>
      <c r="X126" s="48"/>
      <c r="Y126" s="119">
        <f>Y127</f>
        <v>84.38426</v>
      </c>
      <c r="Z126" s="48"/>
      <c r="AA126" s="120">
        <f>AA127</f>
        <v>0</v>
      </c>
      <c r="AT126" s="19" t="s">
        <v>70</v>
      </c>
      <c r="AU126" s="19" t="s">
        <v>94</v>
      </c>
      <c r="BK126" s="121">
        <f>BK127</f>
        <v>0</v>
      </c>
    </row>
    <row r="127" spans="2:63" s="9" customFormat="1" ht="36.75" customHeight="1">
      <c r="B127" s="122"/>
      <c r="C127" s="123"/>
      <c r="D127" s="124" t="s">
        <v>95</v>
      </c>
      <c r="E127" s="124"/>
      <c r="F127" s="124"/>
      <c r="G127" s="124"/>
      <c r="H127" s="124"/>
      <c r="I127" s="124"/>
      <c r="J127" s="124"/>
      <c r="K127" s="124"/>
      <c r="L127" s="124"/>
      <c r="M127" s="124"/>
      <c r="N127" s="203">
        <f>BK127</f>
        <v>0</v>
      </c>
      <c r="O127" s="204"/>
      <c r="P127" s="204"/>
      <c r="Q127" s="204"/>
      <c r="R127" s="125"/>
      <c r="T127" s="126"/>
      <c r="U127" s="123"/>
      <c r="V127" s="123"/>
      <c r="W127" s="127">
        <f>W128+W143+W147+W149</f>
        <v>864.8932120000001</v>
      </c>
      <c r="X127" s="123"/>
      <c r="Y127" s="127">
        <f>Y128+Y143+Y147+Y149</f>
        <v>84.38426</v>
      </c>
      <c r="Z127" s="123"/>
      <c r="AA127" s="128">
        <f>AA128+AA143+AA147+AA149</f>
        <v>0</v>
      </c>
      <c r="AR127" s="129" t="s">
        <v>76</v>
      </c>
      <c r="AT127" s="130" t="s">
        <v>70</v>
      </c>
      <c r="AU127" s="130" t="s">
        <v>71</v>
      </c>
      <c r="AY127" s="129" t="s">
        <v>116</v>
      </c>
      <c r="BK127" s="131">
        <f>BK128+BK143+BK147+BK149</f>
        <v>0</v>
      </c>
    </row>
    <row r="128" spans="2:63" s="9" customFormat="1" ht="19.5" customHeight="1">
      <c r="B128" s="122"/>
      <c r="C128" s="123"/>
      <c r="D128" s="132" t="s">
        <v>96</v>
      </c>
      <c r="E128" s="132"/>
      <c r="F128" s="132"/>
      <c r="G128" s="132"/>
      <c r="H128" s="132"/>
      <c r="I128" s="132"/>
      <c r="J128" s="132"/>
      <c r="K128" s="132"/>
      <c r="L128" s="132"/>
      <c r="M128" s="132"/>
      <c r="N128" s="205">
        <f>BK128</f>
        <v>0</v>
      </c>
      <c r="O128" s="206"/>
      <c r="P128" s="206"/>
      <c r="Q128" s="206"/>
      <c r="R128" s="125"/>
      <c r="T128" s="126"/>
      <c r="U128" s="123"/>
      <c r="V128" s="123"/>
      <c r="W128" s="127">
        <f>W129+SUM(W130:W134)</f>
        <v>335.58766</v>
      </c>
      <c r="X128" s="123"/>
      <c r="Y128" s="127">
        <f>Y129+SUM(Y130:Y134)</f>
        <v>84.38426</v>
      </c>
      <c r="Z128" s="123"/>
      <c r="AA128" s="128">
        <f>AA129+SUM(AA130:AA134)</f>
        <v>0</v>
      </c>
      <c r="AR128" s="129" t="s">
        <v>76</v>
      </c>
      <c r="AT128" s="130" t="s">
        <v>70</v>
      </c>
      <c r="AU128" s="130" t="s">
        <v>76</v>
      </c>
      <c r="AY128" s="129" t="s">
        <v>116</v>
      </c>
      <c r="BK128" s="131">
        <f>BK129+SUM(BK130:BK134)</f>
        <v>0</v>
      </c>
    </row>
    <row r="129" spans="2:65" s="1" customFormat="1" ht="16.5" customHeight="1">
      <c r="B129" s="133"/>
      <c r="C129" s="134" t="s">
        <v>76</v>
      </c>
      <c r="D129" s="134" t="s">
        <v>117</v>
      </c>
      <c r="E129" s="135" t="s">
        <v>118</v>
      </c>
      <c r="F129" s="199" t="s">
        <v>119</v>
      </c>
      <c r="G129" s="199"/>
      <c r="H129" s="199"/>
      <c r="I129" s="199"/>
      <c r="J129" s="136" t="s">
        <v>120</v>
      </c>
      <c r="K129" s="137">
        <v>622</v>
      </c>
      <c r="L129" s="200"/>
      <c r="M129" s="200"/>
      <c r="N129" s="200">
        <f>ROUND(L129*K129,3)</f>
        <v>0</v>
      </c>
      <c r="O129" s="200"/>
      <c r="P129" s="200"/>
      <c r="Q129" s="200"/>
      <c r="R129" s="138"/>
      <c r="T129" s="139" t="s">
        <v>5</v>
      </c>
      <c r="U129" s="41" t="s">
        <v>38</v>
      </c>
      <c r="V129" s="140">
        <v>0.011</v>
      </c>
      <c r="W129" s="140">
        <f>V129*K129</f>
        <v>6.842</v>
      </c>
      <c r="X129" s="140">
        <v>0</v>
      </c>
      <c r="Y129" s="140">
        <f>X129*K129</f>
        <v>0</v>
      </c>
      <c r="Z129" s="140">
        <v>0</v>
      </c>
      <c r="AA129" s="141">
        <f>Z129*K129</f>
        <v>0</v>
      </c>
      <c r="AR129" s="19" t="s">
        <v>121</v>
      </c>
      <c r="AT129" s="19" t="s">
        <v>117</v>
      </c>
      <c r="AU129" s="19" t="s">
        <v>122</v>
      </c>
      <c r="AY129" s="19" t="s">
        <v>116</v>
      </c>
      <c r="BE129" s="142">
        <f>IF(U129="základná",N129,0)</f>
        <v>0</v>
      </c>
      <c r="BF129" s="142">
        <f>IF(U129="znížená",N129,0)</f>
        <v>0</v>
      </c>
      <c r="BG129" s="142">
        <f>IF(U129="zákl. prenesená",N129,0)</f>
        <v>0</v>
      </c>
      <c r="BH129" s="142">
        <f>IF(U129="zníž. prenesená",N129,0)</f>
        <v>0</v>
      </c>
      <c r="BI129" s="142">
        <f>IF(U129="nulová",N129,0)</f>
        <v>0</v>
      </c>
      <c r="BJ129" s="19" t="s">
        <v>122</v>
      </c>
      <c r="BK129" s="143">
        <f>ROUND(L129*K129,3)</f>
        <v>0</v>
      </c>
      <c r="BL129" s="19" t="s">
        <v>121</v>
      </c>
      <c r="BM129" s="19" t="s">
        <v>123</v>
      </c>
    </row>
    <row r="130" spans="2:65" s="1" customFormat="1" ht="38.25" customHeight="1">
      <c r="B130" s="133"/>
      <c r="C130" s="134" t="s">
        <v>122</v>
      </c>
      <c r="D130" s="134" t="s">
        <v>117</v>
      </c>
      <c r="E130" s="135" t="s">
        <v>124</v>
      </c>
      <c r="F130" s="199" t="s">
        <v>125</v>
      </c>
      <c r="G130" s="199"/>
      <c r="H130" s="199"/>
      <c r="I130" s="199"/>
      <c r="J130" s="136" t="s">
        <v>120</v>
      </c>
      <c r="K130" s="137">
        <v>622</v>
      </c>
      <c r="L130" s="200"/>
      <c r="M130" s="200"/>
      <c r="N130" s="200">
        <f>ROUND(L130*K130,3)</f>
        <v>0</v>
      </c>
      <c r="O130" s="200"/>
      <c r="P130" s="200"/>
      <c r="Q130" s="200"/>
      <c r="R130" s="138"/>
      <c r="T130" s="139" t="s">
        <v>5</v>
      </c>
      <c r="U130" s="41" t="s">
        <v>38</v>
      </c>
      <c r="V130" s="140">
        <v>0</v>
      </c>
      <c r="W130" s="140">
        <f>V130*K130</f>
        <v>0</v>
      </c>
      <c r="X130" s="140">
        <v>0</v>
      </c>
      <c r="Y130" s="140">
        <f>X130*K130</f>
        <v>0</v>
      </c>
      <c r="Z130" s="140">
        <v>0</v>
      </c>
      <c r="AA130" s="141">
        <f>Z130*K130</f>
        <v>0</v>
      </c>
      <c r="AR130" s="19" t="s">
        <v>121</v>
      </c>
      <c r="AT130" s="19" t="s">
        <v>117</v>
      </c>
      <c r="AU130" s="19" t="s">
        <v>122</v>
      </c>
      <c r="AY130" s="19" t="s">
        <v>116</v>
      </c>
      <c r="BE130" s="142">
        <f>IF(U130="základná",N130,0)</f>
        <v>0</v>
      </c>
      <c r="BF130" s="142">
        <f>IF(U130="znížená",N130,0)</f>
        <v>0</v>
      </c>
      <c r="BG130" s="142">
        <f>IF(U130="zákl. prenesená",N130,0)</f>
        <v>0</v>
      </c>
      <c r="BH130" s="142">
        <f>IF(U130="zníž. prenesená",N130,0)</f>
        <v>0</v>
      </c>
      <c r="BI130" s="142">
        <f>IF(U130="nulová",N130,0)</f>
        <v>0</v>
      </c>
      <c r="BJ130" s="19" t="s">
        <v>122</v>
      </c>
      <c r="BK130" s="143">
        <f>ROUND(L130*K130,3)</f>
        <v>0</v>
      </c>
      <c r="BL130" s="19" t="s">
        <v>121</v>
      </c>
      <c r="BM130" s="19" t="s">
        <v>126</v>
      </c>
    </row>
    <row r="131" spans="2:65" s="1" customFormat="1" ht="25.5" customHeight="1">
      <c r="B131" s="133"/>
      <c r="C131" s="144" t="s">
        <v>127</v>
      </c>
      <c r="D131" s="144" t="s">
        <v>128</v>
      </c>
      <c r="E131" s="145" t="s">
        <v>129</v>
      </c>
      <c r="F131" s="209" t="s">
        <v>130</v>
      </c>
      <c r="G131" s="209"/>
      <c r="H131" s="209"/>
      <c r="I131" s="209"/>
      <c r="J131" s="146" t="s">
        <v>131</v>
      </c>
      <c r="K131" s="147">
        <v>31.722</v>
      </c>
      <c r="L131" s="210"/>
      <c r="M131" s="210"/>
      <c r="N131" s="210">
        <f>ROUND(L131*K131,3)</f>
        <v>0</v>
      </c>
      <c r="O131" s="200"/>
      <c r="P131" s="200"/>
      <c r="Q131" s="200"/>
      <c r="R131" s="138"/>
      <c r="T131" s="139" t="s">
        <v>5</v>
      </c>
      <c r="U131" s="41" t="s">
        <v>38</v>
      </c>
      <c r="V131" s="140">
        <v>0</v>
      </c>
      <c r="W131" s="140">
        <f>V131*K131</f>
        <v>0</v>
      </c>
      <c r="X131" s="140">
        <v>1</v>
      </c>
      <c r="Y131" s="140">
        <f>X131*K131</f>
        <v>31.722</v>
      </c>
      <c r="Z131" s="140">
        <v>0</v>
      </c>
      <c r="AA131" s="141">
        <f>Z131*K131</f>
        <v>0</v>
      </c>
      <c r="AR131" s="19" t="s">
        <v>132</v>
      </c>
      <c r="AT131" s="19" t="s">
        <v>128</v>
      </c>
      <c r="AU131" s="19" t="s">
        <v>122</v>
      </c>
      <c r="AY131" s="19" t="s">
        <v>116</v>
      </c>
      <c r="BE131" s="142">
        <f>IF(U131="základná",N131,0)</f>
        <v>0</v>
      </c>
      <c r="BF131" s="142">
        <f>IF(U131="znížená",N131,0)</f>
        <v>0</v>
      </c>
      <c r="BG131" s="142">
        <f>IF(U131="zákl. prenesená",N131,0)</f>
        <v>0</v>
      </c>
      <c r="BH131" s="142">
        <f>IF(U131="zníž. prenesená",N131,0)</f>
        <v>0</v>
      </c>
      <c r="BI131" s="142">
        <f>IF(U131="nulová",N131,0)</f>
        <v>0</v>
      </c>
      <c r="BJ131" s="19" t="s">
        <v>122</v>
      </c>
      <c r="BK131" s="143">
        <f>ROUND(L131*K131,3)</f>
        <v>0</v>
      </c>
      <c r="BL131" s="19" t="s">
        <v>121</v>
      </c>
      <c r="BM131" s="19" t="s">
        <v>133</v>
      </c>
    </row>
    <row r="132" spans="2:51" s="10" customFormat="1" ht="16.5" customHeight="1">
      <c r="B132" s="148"/>
      <c r="C132" s="149"/>
      <c r="D132" s="149"/>
      <c r="E132" s="150" t="s">
        <v>5</v>
      </c>
      <c r="F132" s="197" t="s">
        <v>134</v>
      </c>
      <c r="G132" s="198"/>
      <c r="H132" s="198"/>
      <c r="I132" s="198"/>
      <c r="J132" s="149"/>
      <c r="K132" s="151">
        <v>31.722</v>
      </c>
      <c r="L132" s="149"/>
      <c r="M132" s="149"/>
      <c r="N132" s="149"/>
      <c r="O132" s="149"/>
      <c r="P132" s="149"/>
      <c r="Q132" s="149"/>
      <c r="R132" s="152"/>
      <c r="T132" s="153"/>
      <c r="U132" s="149"/>
      <c r="V132" s="149"/>
      <c r="W132" s="149"/>
      <c r="X132" s="149"/>
      <c r="Y132" s="149"/>
      <c r="Z132" s="149"/>
      <c r="AA132" s="154"/>
      <c r="AT132" s="155" t="s">
        <v>135</v>
      </c>
      <c r="AU132" s="155" t="s">
        <v>122</v>
      </c>
      <c r="AV132" s="10" t="s">
        <v>122</v>
      </c>
      <c r="AW132" s="10" t="s">
        <v>28</v>
      </c>
      <c r="AX132" s="10" t="s">
        <v>76</v>
      </c>
      <c r="AY132" s="155" t="s">
        <v>116</v>
      </c>
    </row>
    <row r="133" spans="2:65" s="1" customFormat="1" ht="38.25" customHeight="1">
      <c r="B133" s="133"/>
      <c r="C133" s="134" t="s">
        <v>121</v>
      </c>
      <c r="D133" s="134" t="s">
        <v>117</v>
      </c>
      <c r="E133" s="135" t="s">
        <v>136</v>
      </c>
      <c r="F133" s="199" t="s">
        <v>137</v>
      </c>
      <c r="G133" s="199"/>
      <c r="H133" s="199"/>
      <c r="I133" s="199"/>
      <c r="J133" s="136" t="s">
        <v>120</v>
      </c>
      <c r="K133" s="137">
        <v>622</v>
      </c>
      <c r="L133" s="200"/>
      <c r="M133" s="200"/>
      <c r="N133" s="200">
        <f>ROUND(L133*K133,3)</f>
        <v>0</v>
      </c>
      <c r="O133" s="200"/>
      <c r="P133" s="200"/>
      <c r="Q133" s="200"/>
      <c r="R133" s="138"/>
      <c r="T133" s="139" t="s">
        <v>5</v>
      </c>
      <c r="U133" s="41" t="s">
        <v>38</v>
      </c>
      <c r="V133" s="140">
        <v>0</v>
      </c>
      <c r="W133" s="140">
        <f>V133*K133</f>
        <v>0</v>
      </c>
      <c r="X133" s="140">
        <v>0.06785</v>
      </c>
      <c r="Y133" s="140">
        <f>X133*K133</f>
        <v>42.20269999999999</v>
      </c>
      <c r="Z133" s="140">
        <v>0</v>
      </c>
      <c r="AA133" s="141">
        <f>Z133*K133</f>
        <v>0</v>
      </c>
      <c r="AR133" s="19" t="s">
        <v>121</v>
      </c>
      <c r="AT133" s="19" t="s">
        <v>117</v>
      </c>
      <c r="AU133" s="19" t="s">
        <v>122</v>
      </c>
      <c r="AY133" s="19" t="s">
        <v>116</v>
      </c>
      <c r="BE133" s="142">
        <f>IF(U133="základná",N133,0)</f>
        <v>0</v>
      </c>
      <c r="BF133" s="142">
        <f>IF(U133="znížená",N133,0)</f>
        <v>0</v>
      </c>
      <c r="BG133" s="142">
        <f>IF(U133="zákl. prenesená",N133,0)</f>
        <v>0</v>
      </c>
      <c r="BH133" s="142">
        <f>IF(U133="zníž. prenesená",N133,0)</f>
        <v>0</v>
      </c>
      <c r="BI133" s="142">
        <f>IF(U133="nulová",N133,0)</f>
        <v>0</v>
      </c>
      <c r="BJ133" s="19" t="s">
        <v>122</v>
      </c>
      <c r="BK133" s="143">
        <f>ROUND(L133*K133,3)</f>
        <v>0</v>
      </c>
      <c r="BL133" s="19" t="s">
        <v>121</v>
      </c>
      <c r="BM133" s="19" t="s">
        <v>138</v>
      </c>
    </row>
    <row r="134" spans="2:63" s="9" customFormat="1" ht="21.75" customHeight="1">
      <c r="B134" s="122"/>
      <c r="C134" s="123"/>
      <c r="D134" s="132" t="s">
        <v>97</v>
      </c>
      <c r="E134" s="132"/>
      <c r="F134" s="132"/>
      <c r="G134" s="132"/>
      <c r="H134" s="132"/>
      <c r="I134" s="132"/>
      <c r="J134" s="132"/>
      <c r="K134" s="132"/>
      <c r="L134" s="132"/>
      <c r="M134" s="132"/>
      <c r="N134" s="207">
        <f>BK134</f>
        <v>0</v>
      </c>
      <c r="O134" s="208"/>
      <c r="P134" s="208"/>
      <c r="Q134" s="208"/>
      <c r="R134" s="125"/>
      <c r="T134" s="126"/>
      <c r="U134" s="123"/>
      <c r="V134" s="123"/>
      <c r="W134" s="127">
        <f>SUM(W135:W142)</f>
        <v>328.74566000000004</v>
      </c>
      <c r="X134" s="123"/>
      <c r="Y134" s="127">
        <f>SUM(Y135:Y142)</f>
        <v>10.45956</v>
      </c>
      <c r="Z134" s="123"/>
      <c r="AA134" s="128">
        <f>SUM(AA135:AA142)</f>
        <v>0</v>
      </c>
      <c r="AR134" s="129" t="s">
        <v>76</v>
      </c>
      <c r="AT134" s="130" t="s">
        <v>70</v>
      </c>
      <c r="AU134" s="130" t="s">
        <v>122</v>
      </c>
      <c r="AY134" s="129" t="s">
        <v>116</v>
      </c>
      <c r="BK134" s="131">
        <f>SUM(BK135:BK142)</f>
        <v>0</v>
      </c>
    </row>
    <row r="135" spans="2:65" s="1" customFormat="1" ht="16.5" customHeight="1">
      <c r="B135" s="133"/>
      <c r="C135" s="134" t="s">
        <v>139</v>
      </c>
      <c r="D135" s="134" t="s">
        <v>117</v>
      </c>
      <c r="E135" s="135" t="s">
        <v>140</v>
      </c>
      <c r="F135" s="199" t="s">
        <v>141</v>
      </c>
      <c r="G135" s="199"/>
      <c r="H135" s="199"/>
      <c r="I135" s="199"/>
      <c r="J135" s="136" t="s">
        <v>120</v>
      </c>
      <c r="K135" s="137">
        <v>622</v>
      </c>
      <c r="L135" s="200"/>
      <c r="M135" s="200"/>
      <c r="N135" s="200">
        <f aca="true" t="shared" si="0" ref="N135:N141">ROUND(L135*K135,3)</f>
        <v>0</v>
      </c>
      <c r="O135" s="200"/>
      <c r="P135" s="200"/>
      <c r="Q135" s="200"/>
      <c r="R135" s="138"/>
      <c r="T135" s="139" t="s">
        <v>5</v>
      </c>
      <c r="U135" s="41" t="s">
        <v>38</v>
      </c>
      <c r="V135" s="140">
        <v>0.274</v>
      </c>
      <c r="W135" s="140">
        <f aca="true" t="shared" si="1" ref="W135:W141">V135*K135</f>
        <v>170.42800000000003</v>
      </c>
      <c r="X135" s="140">
        <v>0.00031</v>
      </c>
      <c r="Y135" s="140">
        <f aca="true" t="shared" si="2" ref="Y135:Y141">X135*K135</f>
        <v>0.19282</v>
      </c>
      <c r="Z135" s="140">
        <v>0</v>
      </c>
      <c r="AA135" s="141">
        <f aca="true" t="shared" si="3" ref="AA135:AA141">Z135*K135</f>
        <v>0</v>
      </c>
      <c r="AR135" s="19" t="s">
        <v>121</v>
      </c>
      <c r="AT135" s="19" t="s">
        <v>117</v>
      </c>
      <c r="AU135" s="19" t="s">
        <v>127</v>
      </c>
      <c r="AY135" s="19" t="s">
        <v>116</v>
      </c>
      <c r="BE135" s="142">
        <f aca="true" t="shared" si="4" ref="BE135:BE141">IF(U135="základná",N135,0)</f>
        <v>0</v>
      </c>
      <c r="BF135" s="142">
        <f aca="true" t="shared" si="5" ref="BF135:BF141">IF(U135="znížená",N135,0)</f>
        <v>0</v>
      </c>
      <c r="BG135" s="142">
        <f aca="true" t="shared" si="6" ref="BG135:BG141">IF(U135="zákl. prenesená",N135,0)</f>
        <v>0</v>
      </c>
      <c r="BH135" s="142">
        <f aca="true" t="shared" si="7" ref="BH135:BH141">IF(U135="zníž. prenesená",N135,0)</f>
        <v>0</v>
      </c>
      <c r="BI135" s="142">
        <f aca="true" t="shared" si="8" ref="BI135:BI141">IF(U135="nulová",N135,0)</f>
        <v>0</v>
      </c>
      <c r="BJ135" s="19" t="s">
        <v>122</v>
      </c>
      <c r="BK135" s="143">
        <f aca="true" t="shared" si="9" ref="BK135:BK141">ROUND(L135*K135,3)</f>
        <v>0</v>
      </c>
      <c r="BL135" s="19" t="s">
        <v>121</v>
      </c>
      <c r="BM135" s="19" t="s">
        <v>142</v>
      </c>
    </row>
    <row r="136" spans="2:65" s="1" customFormat="1" ht="25.5" customHeight="1">
      <c r="B136" s="133"/>
      <c r="C136" s="144" t="s">
        <v>143</v>
      </c>
      <c r="D136" s="144" t="s">
        <v>128</v>
      </c>
      <c r="E136" s="145" t="s">
        <v>144</v>
      </c>
      <c r="F136" s="209" t="s">
        <v>145</v>
      </c>
      <c r="G136" s="209"/>
      <c r="H136" s="209"/>
      <c r="I136" s="209"/>
      <c r="J136" s="146" t="s">
        <v>131</v>
      </c>
      <c r="K136" s="147">
        <v>7</v>
      </c>
      <c r="L136" s="210"/>
      <c r="M136" s="210"/>
      <c r="N136" s="210">
        <f t="shared" si="0"/>
        <v>0</v>
      </c>
      <c r="O136" s="200"/>
      <c r="P136" s="200"/>
      <c r="Q136" s="200"/>
      <c r="R136" s="138"/>
      <c r="T136" s="139" t="s">
        <v>5</v>
      </c>
      <c r="U136" s="41" t="s">
        <v>38</v>
      </c>
      <c r="V136" s="140">
        <v>0</v>
      </c>
      <c r="W136" s="140">
        <f t="shared" si="1"/>
        <v>0</v>
      </c>
      <c r="X136" s="140">
        <v>1</v>
      </c>
      <c r="Y136" s="140">
        <f t="shared" si="2"/>
        <v>7</v>
      </c>
      <c r="Z136" s="140">
        <v>0</v>
      </c>
      <c r="AA136" s="141">
        <f t="shared" si="3"/>
        <v>0</v>
      </c>
      <c r="AR136" s="19" t="s">
        <v>132</v>
      </c>
      <c r="AT136" s="19" t="s">
        <v>128</v>
      </c>
      <c r="AU136" s="19" t="s">
        <v>127</v>
      </c>
      <c r="AY136" s="19" t="s">
        <v>116</v>
      </c>
      <c r="BE136" s="142">
        <f t="shared" si="4"/>
        <v>0</v>
      </c>
      <c r="BF136" s="142">
        <f t="shared" si="5"/>
        <v>0</v>
      </c>
      <c r="BG136" s="142">
        <f t="shared" si="6"/>
        <v>0</v>
      </c>
      <c r="BH136" s="142">
        <f t="shared" si="7"/>
        <v>0</v>
      </c>
      <c r="BI136" s="142">
        <f t="shared" si="8"/>
        <v>0</v>
      </c>
      <c r="BJ136" s="19" t="s">
        <v>122</v>
      </c>
      <c r="BK136" s="143">
        <f t="shared" si="9"/>
        <v>0</v>
      </c>
      <c r="BL136" s="19" t="s">
        <v>121</v>
      </c>
      <c r="BM136" s="19" t="s">
        <v>146</v>
      </c>
    </row>
    <row r="137" spans="2:65" s="1" customFormat="1" ht="16.5" customHeight="1">
      <c r="B137" s="133"/>
      <c r="C137" s="144" t="s">
        <v>147</v>
      </c>
      <c r="D137" s="144" t="s">
        <v>128</v>
      </c>
      <c r="E137" s="145" t="s">
        <v>148</v>
      </c>
      <c r="F137" s="209" t="s">
        <v>149</v>
      </c>
      <c r="G137" s="209"/>
      <c r="H137" s="209"/>
      <c r="I137" s="209"/>
      <c r="J137" s="146" t="s">
        <v>131</v>
      </c>
      <c r="K137" s="147">
        <v>7</v>
      </c>
      <c r="L137" s="210"/>
      <c r="M137" s="210"/>
      <c r="N137" s="210">
        <f t="shared" si="0"/>
        <v>0</v>
      </c>
      <c r="O137" s="200"/>
      <c r="P137" s="200"/>
      <c r="Q137" s="200"/>
      <c r="R137" s="138"/>
      <c r="T137" s="139" t="s">
        <v>5</v>
      </c>
      <c r="U137" s="41" t="s">
        <v>38</v>
      </c>
      <c r="V137" s="140">
        <v>0</v>
      </c>
      <c r="W137" s="140">
        <f t="shared" si="1"/>
        <v>0</v>
      </c>
      <c r="X137" s="140">
        <v>0.001</v>
      </c>
      <c r="Y137" s="140">
        <f t="shared" si="2"/>
        <v>0.007</v>
      </c>
      <c r="Z137" s="140">
        <v>0</v>
      </c>
      <c r="AA137" s="141">
        <f t="shared" si="3"/>
        <v>0</v>
      </c>
      <c r="AR137" s="19" t="s">
        <v>132</v>
      </c>
      <c r="AT137" s="19" t="s">
        <v>128</v>
      </c>
      <c r="AU137" s="19" t="s">
        <v>127</v>
      </c>
      <c r="AY137" s="19" t="s">
        <v>116</v>
      </c>
      <c r="BE137" s="142">
        <f t="shared" si="4"/>
        <v>0</v>
      </c>
      <c r="BF137" s="142">
        <f t="shared" si="5"/>
        <v>0</v>
      </c>
      <c r="BG137" s="142">
        <f t="shared" si="6"/>
        <v>0</v>
      </c>
      <c r="BH137" s="142">
        <f t="shared" si="7"/>
        <v>0</v>
      </c>
      <c r="BI137" s="142">
        <f t="shared" si="8"/>
        <v>0</v>
      </c>
      <c r="BJ137" s="19" t="s">
        <v>122</v>
      </c>
      <c r="BK137" s="143">
        <f t="shared" si="9"/>
        <v>0</v>
      </c>
      <c r="BL137" s="19" t="s">
        <v>121</v>
      </c>
      <c r="BM137" s="19" t="s">
        <v>150</v>
      </c>
    </row>
    <row r="138" spans="2:65" s="1" customFormat="1" ht="25.5" customHeight="1">
      <c r="B138" s="133"/>
      <c r="C138" s="134" t="s">
        <v>132</v>
      </c>
      <c r="D138" s="134" t="s">
        <v>117</v>
      </c>
      <c r="E138" s="135" t="s">
        <v>151</v>
      </c>
      <c r="F138" s="199" t="s">
        <v>152</v>
      </c>
      <c r="G138" s="199"/>
      <c r="H138" s="199"/>
      <c r="I138" s="199"/>
      <c r="J138" s="136" t="s">
        <v>120</v>
      </c>
      <c r="K138" s="137">
        <v>622</v>
      </c>
      <c r="L138" s="200"/>
      <c r="M138" s="200"/>
      <c r="N138" s="200">
        <f t="shared" si="0"/>
        <v>0</v>
      </c>
      <c r="O138" s="200"/>
      <c r="P138" s="200"/>
      <c r="Q138" s="200"/>
      <c r="R138" s="138"/>
      <c r="T138" s="139" t="s">
        <v>5</v>
      </c>
      <c r="U138" s="41" t="s">
        <v>38</v>
      </c>
      <c r="V138" s="140">
        <v>0.25453</v>
      </c>
      <c r="W138" s="140">
        <f t="shared" si="1"/>
        <v>158.31766</v>
      </c>
      <c r="X138" s="140">
        <v>0.00217</v>
      </c>
      <c r="Y138" s="140">
        <f t="shared" si="2"/>
        <v>1.34974</v>
      </c>
      <c r="Z138" s="140">
        <v>0</v>
      </c>
      <c r="AA138" s="141">
        <f t="shared" si="3"/>
        <v>0</v>
      </c>
      <c r="AR138" s="19" t="s">
        <v>121</v>
      </c>
      <c r="AT138" s="19" t="s">
        <v>117</v>
      </c>
      <c r="AU138" s="19" t="s">
        <v>127</v>
      </c>
      <c r="AY138" s="19" t="s">
        <v>116</v>
      </c>
      <c r="BE138" s="142">
        <f t="shared" si="4"/>
        <v>0</v>
      </c>
      <c r="BF138" s="142">
        <f t="shared" si="5"/>
        <v>0</v>
      </c>
      <c r="BG138" s="142">
        <f t="shared" si="6"/>
        <v>0</v>
      </c>
      <c r="BH138" s="142">
        <f t="shared" si="7"/>
        <v>0</v>
      </c>
      <c r="BI138" s="142">
        <f t="shared" si="8"/>
        <v>0</v>
      </c>
      <c r="BJ138" s="19" t="s">
        <v>122</v>
      </c>
      <c r="BK138" s="143">
        <f t="shared" si="9"/>
        <v>0</v>
      </c>
      <c r="BL138" s="19" t="s">
        <v>121</v>
      </c>
      <c r="BM138" s="19" t="s">
        <v>153</v>
      </c>
    </row>
    <row r="139" spans="2:65" s="1" customFormat="1" ht="25.5" customHeight="1">
      <c r="B139" s="133"/>
      <c r="C139" s="144" t="s">
        <v>154</v>
      </c>
      <c r="D139" s="144" t="s">
        <v>128</v>
      </c>
      <c r="E139" s="145" t="s">
        <v>155</v>
      </c>
      <c r="F139" s="209" t="s">
        <v>156</v>
      </c>
      <c r="G139" s="209"/>
      <c r="H139" s="209"/>
      <c r="I139" s="209"/>
      <c r="J139" s="146" t="s">
        <v>157</v>
      </c>
      <c r="K139" s="147">
        <v>500</v>
      </c>
      <c r="L139" s="210"/>
      <c r="M139" s="210"/>
      <c r="N139" s="210">
        <f t="shared" si="0"/>
        <v>0</v>
      </c>
      <c r="O139" s="200"/>
      <c r="P139" s="200"/>
      <c r="Q139" s="200"/>
      <c r="R139" s="138"/>
      <c r="T139" s="139" t="s">
        <v>5</v>
      </c>
      <c r="U139" s="41" t="s">
        <v>38</v>
      </c>
      <c r="V139" s="140">
        <v>0</v>
      </c>
      <c r="W139" s="140">
        <f t="shared" si="1"/>
        <v>0</v>
      </c>
      <c r="X139" s="140">
        <v>0.00016</v>
      </c>
      <c r="Y139" s="140">
        <f t="shared" si="2"/>
        <v>0.08</v>
      </c>
      <c r="Z139" s="140">
        <v>0</v>
      </c>
      <c r="AA139" s="141">
        <f t="shared" si="3"/>
        <v>0</v>
      </c>
      <c r="AR139" s="19" t="s">
        <v>132</v>
      </c>
      <c r="AT139" s="19" t="s">
        <v>128</v>
      </c>
      <c r="AU139" s="19" t="s">
        <v>127</v>
      </c>
      <c r="AY139" s="19" t="s">
        <v>116</v>
      </c>
      <c r="BE139" s="142">
        <f t="shared" si="4"/>
        <v>0</v>
      </c>
      <c r="BF139" s="142">
        <f t="shared" si="5"/>
        <v>0</v>
      </c>
      <c r="BG139" s="142">
        <f t="shared" si="6"/>
        <v>0</v>
      </c>
      <c r="BH139" s="142">
        <f t="shared" si="7"/>
        <v>0</v>
      </c>
      <c r="BI139" s="142">
        <f t="shared" si="8"/>
        <v>0</v>
      </c>
      <c r="BJ139" s="19" t="s">
        <v>122</v>
      </c>
      <c r="BK139" s="143">
        <f t="shared" si="9"/>
        <v>0</v>
      </c>
      <c r="BL139" s="19" t="s">
        <v>121</v>
      </c>
      <c r="BM139" s="19" t="s">
        <v>158</v>
      </c>
    </row>
    <row r="140" spans="2:65" s="1" customFormat="1" ht="25.5" customHeight="1">
      <c r="B140" s="133"/>
      <c r="C140" s="144" t="s">
        <v>159</v>
      </c>
      <c r="D140" s="144" t="s">
        <v>128</v>
      </c>
      <c r="E140" s="145" t="s">
        <v>160</v>
      </c>
      <c r="F140" s="209" t="s">
        <v>161</v>
      </c>
      <c r="G140" s="209"/>
      <c r="H140" s="209"/>
      <c r="I140" s="209"/>
      <c r="J140" s="146" t="s">
        <v>162</v>
      </c>
      <c r="K140" s="147">
        <v>180</v>
      </c>
      <c r="L140" s="210"/>
      <c r="M140" s="210"/>
      <c r="N140" s="210">
        <f t="shared" si="0"/>
        <v>0</v>
      </c>
      <c r="O140" s="200"/>
      <c r="P140" s="200"/>
      <c r="Q140" s="200"/>
      <c r="R140" s="138"/>
      <c r="T140" s="139" t="s">
        <v>5</v>
      </c>
      <c r="U140" s="41" t="s">
        <v>38</v>
      </c>
      <c r="V140" s="140">
        <v>0</v>
      </c>
      <c r="W140" s="140">
        <f t="shared" si="1"/>
        <v>0</v>
      </c>
      <c r="X140" s="140">
        <v>0.001</v>
      </c>
      <c r="Y140" s="140">
        <f t="shared" si="2"/>
        <v>0.18</v>
      </c>
      <c r="Z140" s="140">
        <v>0</v>
      </c>
      <c r="AA140" s="141">
        <f t="shared" si="3"/>
        <v>0</v>
      </c>
      <c r="AR140" s="19" t="s">
        <v>132</v>
      </c>
      <c r="AT140" s="19" t="s">
        <v>128</v>
      </c>
      <c r="AU140" s="19" t="s">
        <v>127</v>
      </c>
      <c r="AY140" s="19" t="s">
        <v>116</v>
      </c>
      <c r="BE140" s="142">
        <f t="shared" si="4"/>
        <v>0</v>
      </c>
      <c r="BF140" s="142">
        <f t="shared" si="5"/>
        <v>0</v>
      </c>
      <c r="BG140" s="142">
        <f t="shared" si="6"/>
        <v>0</v>
      </c>
      <c r="BH140" s="142">
        <f t="shared" si="7"/>
        <v>0</v>
      </c>
      <c r="BI140" s="142">
        <f t="shared" si="8"/>
        <v>0</v>
      </c>
      <c r="BJ140" s="19" t="s">
        <v>122</v>
      </c>
      <c r="BK140" s="143">
        <f t="shared" si="9"/>
        <v>0</v>
      </c>
      <c r="BL140" s="19" t="s">
        <v>121</v>
      </c>
      <c r="BM140" s="19" t="s">
        <v>163</v>
      </c>
    </row>
    <row r="141" spans="2:65" s="1" customFormat="1" ht="76.5" customHeight="1">
      <c r="B141" s="133"/>
      <c r="C141" s="144" t="s">
        <v>164</v>
      </c>
      <c r="D141" s="144" t="s">
        <v>128</v>
      </c>
      <c r="E141" s="145" t="s">
        <v>165</v>
      </c>
      <c r="F141" s="209" t="s">
        <v>166</v>
      </c>
      <c r="G141" s="209"/>
      <c r="H141" s="209"/>
      <c r="I141" s="209"/>
      <c r="J141" s="146" t="s">
        <v>120</v>
      </c>
      <c r="K141" s="147">
        <v>660</v>
      </c>
      <c r="L141" s="210"/>
      <c r="M141" s="210"/>
      <c r="N141" s="210">
        <f t="shared" si="0"/>
        <v>0</v>
      </c>
      <c r="O141" s="200"/>
      <c r="P141" s="200"/>
      <c r="Q141" s="200"/>
      <c r="R141" s="138"/>
      <c r="T141" s="139" t="s">
        <v>5</v>
      </c>
      <c r="U141" s="41" t="s">
        <v>38</v>
      </c>
      <c r="V141" s="140">
        <v>0</v>
      </c>
      <c r="W141" s="140">
        <f t="shared" si="1"/>
        <v>0</v>
      </c>
      <c r="X141" s="140">
        <v>0.0025</v>
      </c>
      <c r="Y141" s="140">
        <f t="shared" si="2"/>
        <v>1.6500000000000001</v>
      </c>
      <c r="Z141" s="140">
        <v>0</v>
      </c>
      <c r="AA141" s="141">
        <f t="shared" si="3"/>
        <v>0</v>
      </c>
      <c r="AR141" s="19" t="s">
        <v>132</v>
      </c>
      <c r="AT141" s="19" t="s">
        <v>128</v>
      </c>
      <c r="AU141" s="19" t="s">
        <v>127</v>
      </c>
      <c r="AY141" s="19" t="s">
        <v>116</v>
      </c>
      <c r="BE141" s="142">
        <f t="shared" si="4"/>
        <v>0</v>
      </c>
      <c r="BF141" s="142">
        <f t="shared" si="5"/>
        <v>0</v>
      </c>
      <c r="BG141" s="142">
        <f t="shared" si="6"/>
        <v>0</v>
      </c>
      <c r="BH141" s="142">
        <f t="shared" si="7"/>
        <v>0</v>
      </c>
      <c r="BI141" s="142">
        <f t="shared" si="8"/>
        <v>0</v>
      </c>
      <c r="BJ141" s="19" t="s">
        <v>122</v>
      </c>
      <c r="BK141" s="143">
        <f t="shared" si="9"/>
        <v>0</v>
      </c>
      <c r="BL141" s="19" t="s">
        <v>121</v>
      </c>
      <c r="BM141" s="19" t="s">
        <v>167</v>
      </c>
    </row>
    <row r="142" spans="2:51" s="10" customFormat="1" ht="16.5" customHeight="1">
      <c r="B142" s="148"/>
      <c r="C142" s="149"/>
      <c r="D142" s="149"/>
      <c r="E142" s="150" t="s">
        <v>5</v>
      </c>
      <c r="F142" s="197" t="s">
        <v>168</v>
      </c>
      <c r="G142" s="198"/>
      <c r="H142" s="198"/>
      <c r="I142" s="198"/>
      <c r="J142" s="149"/>
      <c r="K142" s="151">
        <v>660</v>
      </c>
      <c r="L142" s="149"/>
      <c r="M142" s="149"/>
      <c r="N142" s="149"/>
      <c r="O142" s="149"/>
      <c r="P142" s="149"/>
      <c r="Q142" s="149"/>
      <c r="R142" s="152"/>
      <c r="T142" s="153"/>
      <c r="U142" s="149"/>
      <c r="V142" s="149"/>
      <c r="W142" s="149"/>
      <c r="X142" s="149"/>
      <c r="Y142" s="149"/>
      <c r="Z142" s="149"/>
      <c r="AA142" s="154"/>
      <c r="AT142" s="155" t="s">
        <v>135</v>
      </c>
      <c r="AU142" s="155" t="s">
        <v>127</v>
      </c>
      <c r="AV142" s="10" t="s">
        <v>122</v>
      </c>
      <c r="AW142" s="10" t="s">
        <v>28</v>
      </c>
      <c r="AX142" s="10" t="s">
        <v>76</v>
      </c>
      <c r="AY142" s="155" t="s">
        <v>116</v>
      </c>
    </row>
    <row r="143" spans="2:63" s="9" customFormat="1" ht="29.25" customHeight="1">
      <c r="B143" s="122"/>
      <c r="C143" s="123"/>
      <c r="D143" s="132" t="s">
        <v>98</v>
      </c>
      <c r="E143" s="132"/>
      <c r="F143" s="132"/>
      <c r="G143" s="132"/>
      <c r="H143" s="132"/>
      <c r="I143" s="132"/>
      <c r="J143" s="132"/>
      <c r="K143" s="132"/>
      <c r="L143" s="132"/>
      <c r="M143" s="132"/>
      <c r="N143" s="205">
        <f>BK143</f>
        <v>0</v>
      </c>
      <c r="O143" s="206"/>
      <c r="P143" s="206"/>
      <c r="Q143" s="206"/>
      <c r="R143" s="125"/>
      <c r="T143" s="126"/>
      <c r="U143" s="123"/>
      <c r="V143" s="123"/>
      <c r="W143" s="127">
        <f>SUM(W144:W146)</f>
        <v>520.614</v>
      </c>
      <c r="X143" s="123"/>
      <c r="Y143" s="127">
        <f>SUM(Y144:Y146)</f>
        <v>0</v>
      </c>
      <c r="Z143" s="123"/>
      <c r="AA143" s="128">
        <f>SUM(AA144:AA146)</f>
        <v>0</v>
      </c>
      <c r="AR143" s="129" t="s">
        <v>76</v>
      </c>
      <c r="AT143" s="130" t="s">
        <v>70</v>
      </c>
      <c r="AU143" s="130" t="s">
        <v>76</v>
      </c>
      <c r="AY143" s="129" t="s">
        <v>116</v>
      </c>
      <c r="BK143" s="131">
        <f>SUM(BK144:BK146)</f>
        <v>0</v>
      </c>
    </row>
    <row r="144" spans="2:65" s="1" customFormat="1" ht="38.25" customHeight="1">
      <c r="B144" s="133"/>
      <c r="C144" s="134" t="s">
        <v>169</v>
      </c>
      <c r="D144" s="134" t="s">
        <v>117</v>
      </c>
      <c r="E144" s="135" t="s">
        <v>170</v>
      </c>
      <c r="F144" s="199" t="s">
        <v>171</v>
      </c>
      <c r="G144" s="199"/>
      <c r="H144" s="199"/>
      <c r="I144" s="199"/>
      <c r="J144" s="136" t="s">
        <v>120</v>
      </c>
      <c r="K144" s="137">
        <v>622</v>
      </c>
      <c r="L144" s="200"/>
      <c r="M144" s="200"/>
      <c r="N144" s="200">
        <f>ROUND(L144*K144,3)</f>
        <v>0</v>
      </c>
      <c r="O144" s="200"/>
      <c r="P144" s="200"/>
      <c r="Q144" s="200"/>
      <c r="R144" s="138"/>
      <c r="T144" s="139" t="s">
        <v>5</v>
      </c>
      <c r="U144" s="41" t="s">
        <v>38</v>
      </c>
      <c r="V144" s="140">
        <v>0.837</v>
      </c>
      <c r="W144" s="140">
        <f>V144*K144</f>
        <v>520.614</v>
      </c>
      <c r="X144" s="140">
        <v>0</v>
      </c>
      <c r="Y144" s="140">
        <f>X144*K144</f>
        <v>0</v>
      </c>
      <c r="Z144" s="140">
        <v>0</v>
      </c>
      <c r="AA144" s="141">
        <f>Z144*K144</f>
        <v>0</v>
      </c>
      <c r="AR144" s="19" t="s">
        <v>121</v>
      </c>
      <c r="AT144" s="19" t="s">
        <v>117</v>
      </c>
      <c r="AU144" s="19" t="s">
        <v>122</v>
      </c>
      <c r="AY144" s="19" t="s">
        <v>116</v>
      </c>
      <c r="BE144" s="142">
        <f>IF(U144="základná",N144,0)</f>
        <v>0</v>
      </c>
      <c r="BF144" s="142">
        <f>IF(U144="znížená",N144,0)</f>
        <v>0</v>
      </c>
      <c r="BG144" s="142">
        <f>IF(U144="zákl. prenesená",N144,0)</f>
        <v>0</v>
      </c>
      <c r="BH144" s="142">
        <f>IF(U144="zníž. prenesená",N144,0)</f>
        <v>0</v>
      </c>
      <c r="BI144" s="142">
        <f>IF(U144="nulová",N144,0)</f>
        <v>0</v>
      </c>
      <c r="BJ144" s="19" t="s">
        <v>122</v>
      </c>
      <c r="BK144" s="143">
        <f>ROUND(L144*K144,3)</f>
        <v>0</v>
      </c>
      <c r="BL144" s="19" t="s">
        <v>121</v>
      </c>
      <c r="BM144" s="19" t="s">
        <v>172</v>
      </c>
    </row>
    <row r="145" spans="2:65" s="1" customFormat="1" ht="25.5" customHeight="1">
      <c r="B145" s="133"/>
      <c r="C145" s="134" t="s">
        <v>173</v>
      </c>
      <c r="D145" s="134" t="s">
        <v>117</v>
      </c>
      <c r="E145" s="135" t="s">
        <v>174</v>
      </c>
      <c r="F145" s="199" t="s">
        <v>175</v>
      </c>
      <c r="G145" s="199"/>
      <c r="H145" s="199"/>
      <c r="I145" s="199"/>
      <c r="J145" s="136" t="s">
        <v>176</v>
      </c>
      <c r="K145" s="137">
        <v>24.88</v>
      </c>
      <c r="L145" s="200"/>
      <c r="M145" s="200"/>
      <c r="N145" s="200">
        <f>ROUND(L145*K145,3)</f>
        <v>0</v>
      </c>
      <c r="O145" s="200"/>
      <c r="P145" s="200"/>
      <c r="Q145" s="200"/>
      <c r="R145" s="138"/>
      <c r="T145" s="139" t="s">
        <v>5</v>
      </c>
      <c r="U145" s="41" t="s">
        <v>38</v>
      </c>
      <c r="V145" s="140">
        <v>0</v>
      </c>
      <c r="W145" s="140">
        <f>V145*K145</f>
        <v>0</v>
      </c>
      <c r="X145" s="140">
        <v>0</v>
      </c>
      <c r="Y145" s="140">
        <f>X145*K145</f>
        <v>0</v>
      </c>
      <c r="Z145" s="140">
        <v>0</v>
      </c>
      <c r="AA145" s="141">
        <f>Z145*K145</f>
        <v>0</v>
      </c>
      <c r="AR145" s="19" t="s">
        <v>121</v>
      </c>
      <c r="AT145" s="19" t="s">
        <v>117</v>
      </c>
      <c r="AU145" s="19" t="s">
        <v>122</v>
      </c>
      <c r="AY145" s="19" t="s">
        <v>116</v>
      </c>
      <c r="BE145" s="142">
        <f>IF(U145="základná",N145,0)</f>
        <v>0</v>
      </c>
      <c r="BF145" s="142">
        <f>IF(U145="znížená",N145,0)</f>
        <v>0</v>
      </c>
      <c r="BG145" s="142">
        <f>IF(U145="zákl. prenesená",N145,0)</f>
        <v>0</v>
      </c>
      <c r="BH145" s="142">
        <f>IF(U145="zníž. prenesená",N145,0)</f>
        <v>0</v>
      </c>
      <c r="BI145" s="142">
        <f>IF(U145="nulová",N145,0)</f>
        <v>0</v>
      </c>
      <c r="BJ145" s="19" t="s">
        <v>122</v>
      </c>
      <c r="BK145" s="143">
        <f>ROUND(L145*K145,3)</f>
        <v>0</v>
      </c>
      <c r="BL145" s="19" t="s">
        <v>121</v>
      </c>
      <c r="BM145" s="19" t="s">
        <v>177</v>
      </c>
    </row>
    <row r="146" spans="2:51" s="10" customFormat="1" ht="16.5" customHeight="1">
      <c r="B146" s="148"/>
      <c r="C146" s="149"/>
      <c r="D146" s="149"/>
      <c r="E146" s="150" t="s">
        <v>5</v>
      </c>
      <c r="F146" s="197" t="s">
        <v>178</v>
      </c>
      <c r="G146" s="198"/>
      <c r="H146" s="198"/>
      <c r="I146" s="198"/>
      <c r="J146" s="149"/>
      <c r="K146" s="151">
        <v>24.88</v>
      </c>
      <c r="L146" s="149"/>
      <c r="M146" s="149"/>
      <c r="N146" s="149"/>
      <c r="O146" s="149"/>
      <c r="P146" s="149"/>
      <c r="Q146" s="149"/>
      <c r="R146" s="152"/>
      <c r="T146" s="153"/>
      <c r="U146" s="149"/>
      <c r="V146" s="149"/>
      <c r="W146" s="149"/>
      <c r="X146" s="149"/>
      <c r="Y146" s="149"/>
      <c r="Z146" s="149"/>
      <c r="AA146" s="154"/>
      <c r="AT146" s="155" t="s">
        <v>135</v>
      </c>
      <c r="AU146" s="155" t="s">
        <v>122</v>
      </c>
      <c r="AV146" s="10" t="s">
        <v>122</v>
      </c>
      <c r="AW146" s="10" t="s">
        <v>28</v>
      </c>
      <c r="AX146" s="10" t="s">
        <v>76</v>
      </c>
      <c r="AY146" s="155" t="s">
        <v>116</v>
      </c>
    </row>
    <row r="147" spans="2:63" s="9" customFormat="1" ht="29.25" customHeight="1">
      <c r="B147" s="122"/>
      <c r="C147" s="123"/>
      <c r="D147" s="132" t="s">
        <v>99</v>
      </c>
      <c r="E147" s="132"/>
      <c r="F147" s="132"/>
      <c r="G147" s="132"/>
      <c r="H147" s="132"/>
      <c r="I147" s="132"/>
      <c r="J147" s="132"/>
      <c r="K147" s="132"/>
      <c r="L147" s="132"/>
      <c r="M147" s="132"/>
      <c r="N147" s="205">
        <f>BK147</f>
        <v>0</v>
      </c>
      <c r="O147" s="206"/>
      <c r="P147" s="206"/>
      <c r="Q147" s="206"/>
      <c r="R147" s="125"/>
      <c r="T147" s="126"/>
      <c r="U147" s="123"/>
      <c r="V147" s="123"/>
      <c r="W147" s="127">
        <f>W148</f>
        <v>8.691552</v>
      </c>
      <c r="X147" s="123"/>
      <c r="Y147" s="127">
        <f>Y148</f>
        <v>0</v>
      </c>
      <c r="Z147" s="123"/>
      <c r="AA147" s="128">
        <f>AA148</f>
        <v>0</v>
      </c>
      <c r="AR147" s="129" t="s">
        <v>76</v>
      </c>
      <c r="AT147" s="130" t="s">
        <v>70</v>
      </c>
      <c r="AU147" s="130" t="s">
        <v>76</v>
      </c>
      <c r="AY147" s="129" t="s">
        <v>116</v>
      </c>
      <c r="BK147" s="131">
        <f>BK148</f>
        <v>0</v>
      </c>
    </row>
    <row r="148" spans="2:65" s="1" customFormat="1" ht="38.25" customHeight="1">
      <c r="B148" s="133"/>
      <c r="C148" s="134" t="s">
        <v>179</v>
      </c>
      <c r="D148" s="134" t="s">
        <v>117</v>
      </c>
      <c r="E148" s="135" t="s">
        <v>180</v>
      </c>
      <c r="F148" s="199" t="s">
        <v>181</v>
      </c>
      <c r="G148" s="199"/>
      <c r="H148" s="199"/>
      <c r="I148" s="199"/>
      <c r="J148" s="136" t="s">
        <v>131</v>
      </c>
      <c r="K148" s="137">
        <v>84.384</v>
      </c>
      <c r="L148" s="200"/>
      <c r="M148" s="200"/>
      <c r="N148" s="200">
        <f>ROUND(L148*K148,3)</f>
        <v>0</v>
      </c>
      <c r="O148" s="200"/>
      <c r="P148" s="200"/>
      <c r="Q148" s="200"/>
      <c r="R148" s="138"/>
      <c r="T148" s="139" t="s">
        <v>5</v>
      </c>
      <c r="U148" s="41" t="s">
        <v>38</v>
      </c>
      <c r="V148" s="140">
        <v>0.103</v>
      </c>
      <c r="W148" s="140">
        <f>V148*K148</f>
        <v>8.691552</v>
      </c>
      <c r="X148" s="140">
        <v>0</v>
      </c>
      <c r="Y148" s="140">
        <f>X148*K148</f>
        <v>0</v>
      </c>
      <c r="Z148" s="140">
        <v>0</v>
      </c>
      <c r="AA148" s="141">
        <f>Z148*K148</f>
        <v>0</v>
      </c>
      <c r="AR148" s="19" t="s">
        <v>121</v>
      </c>
      <c r="AT148" s="19" t="s">
        <v>117</v>
      </c>
      <c r="AU148" s="19" t="s">
        <v>122</v>
      </c>
      <c r="AY148" s="19" t="s">
        <v>116</v>
      </c>
      <c r="BE148" s="142">
        <f>IF(U148="základná",N148,0)</f>
        <v>0</v>
      </c>
      <c r="BF148" s="142">
        <f>IF(U148="znížená",N148,0)</f>
        <v>0</v>
      </c>
      <c r="BG148" s="142">
        <f>IF(U148="zákl. prenesená",N148,0)</f>
        <v>0</v>
      </c>
      <c r="BH148" s="142">
        <f>IF(U148="zníž. prenesená",N148,0)</f>
        <v>0</v>
      </c>
      <c r="BI148" s="142">
        <f>IF(U148="nulová",N148,0)</f>
        <v>0</v>
      </c>
      <c r="BJ148" s="19" t="s">
        <v>122</v>
      </c>
      <c r="BK148" s="143">
        <f>ROUND(L148*K148,3)</f>
        <v>0</v>
      </c>
      <c r="BL148" s="19" t="s">
        <v>121</v>
      </c>
      <c r="BM148" s="19" t="s">
        <v>182</v>
      </c>
    </row>
    <row r="149" spans="2:63" s="9" customFormat="1" ht="29.25" customHeight="1">
      <c r="B149" s="122"/>
      <c r="C149" s="123"/>
      <c r="D149" s="132" t="s">
        <v>100</v>
      </c>
      <c r="E149" s="132"/>
      <c r="F149" s="132"/>
      <c r="G149" s="132"/>
      <c r="H149" s="132"/>
      <c r="I149" s="132"/>
      <c r="J149" s="132"/>
      <c r="K149" s="132"/>
      <c r="L149" s="132"/>
      <c r="M149" s="132"/>
      <c r="N149" s="207">
        <f>BK149</f>
        <v>0</v>
      </c>
      <c r="O149" s="208"/>
      <c r="P149" s="208"/>
      <c r="Q149" s="208"/>
      <c r="R149" s="125"/>
      <c r="T149" s="126"/>
      <c r="U149" s="123"/>
      <c r="V149" s="123"/>
      <c r="W149" s="127">
        <f>W150</f>
        <v>0</v>
      </c>
      <c r="X149" s="123"/>
      <c r="Y149" s="127">
        <f>Y150</f>
        <v>0</v>
      </c>
      <c r="Z149" s="123"/>
      <c r="AA149" s="128">
        <f>AA150</f>
        <v>0</v>
      </c>
      <c r="AR149" s="129" t="s">
        <v>76</v>
      </c>
      <c r="AT149" s="130" t="s">
        <v>70</v>
      </c>
      <c r="AU149" s="130" t="s">
        <v>76</v>
      </c>
      <c r="AY149" s="129" t="s">
        <v>116</v>
      </c>
      <c r="BK149" s="131">
        <f>BK150</f>
        <v>0</v>
      </c>
    </row>
    <row r="150" spans="2:65" s="1" customFormat="1" ht="38.25" customHeight="1">
      <c r="B150" s="133"/>
      <c r="C150" s="134" t="s">
        <v>183</v>
      </c>
      <c r="D150" s="134" t="s">
        <v>117</v>
      </c>
      <c r="E150" s="135" t="s">
        <v>184</v>
      </c>
      <c r="F150" s="199" t="s">
        <v>185</v>
      </c>
      <c r="G150" s="199"/>
      <c r="H150" s="199"/>
      <c r="I150" s="199"/>
      <c r="J150" s="136" t="s">
        <v>186</v>
      </c>
      <c r="K150" s="137">
        <v>1</v>
      </c>
      <c r="L150" s="200"/>
      <c r="M150" s="200"/>
      <c r="N150" s="200">
        <f>ROUND(L150*K150,3)</f>
        <v>0</v>
      </c>
      <c r="O150" s="200"/>
      <c r="P150" s="200"/>
      <c r="Q150" s="200"/>
      <c r="R150" s="138"/>
      <c r="T150" s="139" t="s">
        <v>5</v>
      </c>
      <c r="U150" s="156" t="s">
        <v>38</v>
      </c>
      <c r="V150" s="157">
        <v>0</v>
      </c>
      <c r="W150" s="157">
        <f>V150*K150</f>
        <v>0</v>
      </c>
      <c r="X150" s="157">
        <v>0</v>
      </c>
      <c r="Y150" s="157">
        <f>X150*K150</f>
        <v>0</v>
      </c>
      <c r="Z150" s="157">
        <v>0</v>
      </c>
      <c r="AA150" s="158">
        <f>Z150*K150</f>
        <v>0</v>
      </c>
      <c r="AR150" s="19" t="s">
        <v>121</v>
      </c>
      <c r="AT150" s="19" t="s">
        <v>117</v>
      </c>
      <c r="AU150" s="19" t="s">
        <v>122</v>
      </c>
      <c r="AY150" s="19" t="s">
        <v>116</v>
      </c>
      <c r="BE150" s="142">
        <f>IF(U150="základná",N150,0)</f>
        <v>0</v>
      </c>
      <c r="BF150" s="142">
        <f>IF(U150="znížená",N150,0)</f>
        <v>0</v>
      </c>
      <c r="BG150" s="142">
        <f>IF(U150="zákl. prenesená",N150,0)</f>
        <v>0</v>
      </c>
      <c r="BH150" s="142">
        <f>IF(U150="zníž. prenesená",N150,0)</f>
        <v>0</v>
      </c>
      <c r="BI150" s="142">
        <f>IF(U150="nulová",N150,0)</f>
        <v>0</v>
      </c>
      <c r="BJ150" s="19" t="s">
        <v>122</v>
      </c>
      <c r="BK150" s="143">
        <f>ROUND(L150*K150,3)</f>
        <v>0</v>
      </c>
      <c r="BL150" s="19" t="s">
        <v>121</v>
      </c>
      <c r="BM150" s="19" t="s">
        <v>187</v>
      </c>
    </row>
    <row r="151" spans="2:18" s="1" customFormat="1" ht="6.75" customHeight="1">
      <c r="B151" s="56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8"/>
    </row>
  </sheetData>
  <sheetProtection/>
  <mergeCells count="108">
    <mergeCell ref="O13:P13"/>
    <mergeCell ref="O14:P14"/>
    <mergeCell ref="O16:P16"/>
    <mergeCell ref="C2:Q2"/>
    <mergeCell ref="C4:Q4"/>
    <mergeCell ref="F6:P6"/>
    <mergeCell ref="O8:P8"/>
    <mergeCell ref="O10:P10"/>
    <mergeCell ref="O11:P11"/>
    <mergeCell ref="L37:P37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C76:Q76"/>
    <mergeCell ref="F78:P78"/>
    <mergeCell ref="M80:P80"/>
    <mergeCell ref="M82:Q82"/>
    <mergeCell ref="M83:Q83"/>
    <mergeCell ref="C85:G85"/>
    <mergeCell ref="N85:Q85"/>
    <mergeCell ref="N129:Q129"/>
    <mergeCell ref="N89:Q89"/>
    <mergeCell ref="N90:Q90"/>
    <mergeCell ref="N91:Q91"/>
    <mergeCell ref="N92:Q92"/>
    <mergeCell ref="N93:Q93"/>
    <mergeCell ref="N95:Q95"/>
    <mergeCell ref="L97:Q97"/>
    <mergeCell ref="C116:Q116"/>
    <mergeCell ref="F118:P118"/>
    <mergeCell ref="L133:M133"/>
    <mergeCell ref="N133:Q133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L137:M137"/>
    <mergeCell ref="N137:Q137"/>
    <mergeCell ref="F130:I130"/>
    <mergeCell ref="L130:M130"/>
    <mergeCell ref="N130:Q130"/>
    <mergeCell ref="F131:I131"/>
    <mergeCell ref="L131:M131"/>
    <mergeCell ref="N131:Q131"/>
    <mergeCell ref="F132:I132"/>
    <mergeCell ref="F133:I133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L139:M139"/>
    <mergeCell ref="N139:Q139"/>
    <mergeCell ref="F144:I144"/>
    <mergeCell ref="L144:M144"/>
    <mergeCell ref="N144:Q144"/>
    <mergeCell ref="F145:I145"/>
    <mergeCell ref="L145:M145"/>
    <mergeCell ref="N145:Q145"/>
    <mergeCell ref="F150:I150"/>
    <mergeCell ref="L150:M150"/>
    <mergeCell ref="N150:Q150"/>
    <mergeCell ref="N126:Q126"/>
    <mergeCell ref="N127:Q127"/>
    <mergeCell ref="N128:Q128"/>
    <mergeCell ref="N134:Q134"/>
    <mergeCell ref="N143:Q143"/>
    <mergeCell ref="N147:Q147"/>
    <mergeCell ref="N149:Q149"/>
    <mergeCell ref="H1:K1"/>
    <mergeCell ref="S2:AC2"/>
    <mergeCell ref="F146:I146"/>
    <mergeCell ref="F148:I148"/>
    <mergeCell ref="L148:M148"/>
    <mergeCell ref="N148:Q148"/>
    <mergeCell ref="F141:I141"/>
    <mergeCell ref="L141:M141"/>
    <mergeCell ref="N141:Q141"/>
    <mergeCell ref="F142:I142"/>
  </mergeCells>
  <hyperlinks>
    <hyperlink ref="F1:G1" location="C2" display="1) Krycí list rozpočtu"/>
    <hyperlink ref="H1:K1" location="C85" display="2) Rekapitulácia rozpočtu"/>
    <hyperlink ref="L1" location="C112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pc1</cp:lastModifiedBy>
  <cp:lastPrinted>2019-09-16T12:56:14Z</cp:lastPrinted>
  <dcterms:created xsi:type="dcterms:W3CDTF">2019-09-16T12:42:22Z</dcterms:created>
  <dcterms:modified xsi:type="dcterms:W3CDTF">2019-09-16T12:58:26Z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